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7JK0CpOGLL4WDkCngFr5SK/RvvkEb2PADRYPUpX4Rpp9HpxrTvogksf6Mo1RNCm2pbnU8VRvALVi7qA/F32voA==" workbookSaltValue="lqoYmjT3vHEWcq7X/ATlMQ==" workbookSpinCount="100000" lockStructure="1"/>
  <bookViews>
    <workbookView xWindow="0" yWindow="0" windowWidth="28800" windowHeight="11835" firstSheet="2" activeTab="2"/>
  </bookViews>
  <sheets>
    <sheet name="Transpo Rému Empl Cadres" sheetId="6" state="hidden" r:id="rId1"/>
    <sheet name="Transpo Rému Informaticiens" sheetId="7" state="hidden" r:id="rId2"/>
    <sheet name="ESTIMATION TRANSPOSITION" sheetId="8" r:id="rId3"/>
    <sheet name="Grilles de Classification" sheetId="9" r:id="rId4"/>
  </sheets>
  <definedNames>
    <definedName name="Classification">#REF!</definedName>
    <definedName name="Complémentaire_Santé">#REF!</definedName>
    <definedName name="Congés">#REF!</definedName>
    <definedName name="Dialogue_Social">#REF!</definedName>
    <definedName name="Divers">#REF!</definedName>
    <definedName name="Liste_des_Thèmes">#REF!</definedName>
    <definedName name="Prévoyance">#REF!</definedName>
    <definedName name="Rémunérations_et_Accessoires">#REF!</definedName>
    <definedName name="Retraite_Complémentaire">#REF!</definedName>
    <definedName name="Temps_de_Travail">#REF!</definedName>
    <definedName name="_xlnm.Print_Area" localSheetId="0">'Transpo Rému Empl Cadres'!$A$3:$K$22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8" l="1"/>
  <c r="C6" i="7"/>
  <c r="D10" i="7" l="1"/>
  <c r="C10" i="7" s="1"/>
  <c r="H22" i="8" s="1"/>
  <c r="B6" i="7"/>
  <c r="C6" i="6"/>
  <c r="B13" i="7"/>
  <c r="B13" i="6"/>
  <c r="B8" i="7"/>
  <c r="B8" i="6"/>
  <c r="B7" i="7"/>
  <c r="B7" i="6"/>
  <c r="B6" i="6"/>
  <c r="D19" i="7" l="1"/>
  <c r="E19" i="7" s="1"/>
  <c r="C13" i="7"/>
  <c r="C14" i="7" s="1"/>
  <c r="C15" i="7" s="1"/>
  <c r="B9" i="7"/>
  <c r="B17" i="7" s="1"/>
  <c r="C11" i="7" l="1"/>
  <c r="C12" i="7" s="1"/>
  <c r="C13" i="6"/>
  <c r="C14" i="6" s="1"/>
  <c r="B9" i="6"/>
  <c r="B17" i="6" s="1"/>
  <c r="C15" i="6" l="1"/>
  <c r="G23" i="8"/>
  <c r="C17" i="7"/>
  <c r="B18" i="7" s="1"/>
  <c r="D10" i="6"/>
  <c r="C10" i="6" s="1"/>
  <c r="G22" i="8" s="1"/>
  <c r="D19" i="6"/>
  <c r="B22" i="7" l="1"/>
  <c r="B19" i="7"/>
  <c r="B20" i="7" s="1"/>
  <c r="C11" i="6"/>
  <c r="C12" i="6" s="1"/>
  <c r="E19" i="6"/>
  <c r="C20" i="7" l="1"/>
  <c r="C21" i="7"/>
  <c r="C17" i="6"/>
  <c r="B18" i="6" s="1"/>
  <c r="H21" i="8" l="1"/>
  <c r="H24" i="8" s="1"/>
  <c r="E20" i="7"/>
  <c r="H25" i="8" s="1"/>
  <c r="G22" i="7"/>
  <c r="H20" i="8" s="1"/>
  <c r="H19" i="8"/>
  <c r="B22" i="6"/>
  <c r="B19" i="6"/>
  <c r="B20" i="6" s="1"/>
  <c r="C20" i="6" l="1"/>
  <c r="C21" i="6"/>
  <c r="G21" i="8" l="1"/>
  <c r="G24" i="8" s="1"/>
  <c r="E20" i="6"/>
  <c r="G25" i="8" s="1"/>
  <c r="G22" i="6"/>
  <c r="G20" i="8" s="1"/>
  <c r="G19" i="8"/>
</calcChain>
</file>

<file path=xl/comments1.xml><?xml version="1.0" encoding="utf-8"?>
<comments xmlns="http://schemas.openxmlformats.org/spreadsheetml/2006/main">
  <authors>
    <author>CFDT PSTE TM</author>
  </authors>
  <commentList>
    <comment ref="B6" authorId="0">
      <text>
        <r>
          <rPr>
            <b/>
            <sz val="9"/>
            <color indexed="81"/>
            <rFont val="Tahoma"/>
            <family val="2"/>
          </rPr>
          <t>Indiquer le niveau actuel au RSI</t>
        </r>
        <r>
          <rPr>
            <sz val="9"/>
            <color indexed="81"/>
            <rFont val="Tahoma"/>
            <family val="2"/>
          </rPr>
          <t xml:space="preserve">
</t>
        </r>
      </text>
    </comment>
    <comment ref="C6" authorId="0">
      <text>
        <r>
          <rPr>
            <b/>
            <sz val="9"/>
            <color indexed="81"/>
            <rFont val="Tahoma"/>
            <family val="2"/>
          </rPr>
          <t>Indiquer le niveau de repositionnement prévu au RG</t>
        </r>
      </text>
    </comment>
    <comment ref="B7" authorId="0">
      <text>
        <r>
          <rPr>
            <b/>
            <sz val="9"/>
            <color indexed="81"/>
            <rFont val="Tahoma"/>
            <family val="2"/>
          </rPr>
          <t>Indiquer le nombre de point actuel au RSI</t>
        </r>
      </text>
    </comment>
    <comment ref="B8" authorId="0">
      <text>
        <r>
          <rPr>
            <b/>
            <sz val="9"/>
            <color indexed="81"/>
            <rFont val="Tahoma"/>
            <family val="2"/>
          </rPr>
          <t>Insérer le salaire annuel brut (Salaire mensuel + prime ancienneté sur 14 mois)</t>
        </r>
      </text>
    </comment>
    <comment ref="B9" authorId="0">
      <text>
        <r>
          <rPr>
            <b/>
            <sz val="9"/>
            <color indexed="81"/>
            <rFont val="Tahoma"/>
            <family val="2"/>
          </rPr>
          <t>Calcul du salaire mensuel brut : Salaire Annuel brut /14 mois</t>
        </r>
      </text>
    </comment>
    <comment ref="C10" authorId="0">
      <text>
        <r>
          <rPr>
            <b/>
            <sz val="9"/>
            <color indexed="81"/>
            <rFont val="Tahoma"/>
            <family val="2"/>
          </rPr>
          <t>Coefficient de qualification minimum de la grille RG selon le niveau de reposionnement</t>
        </r>
      </text>
    </comment>
    <comment ref="C11" authorId="0">
      <text>
        <r>
          <rPr>
            <b/>
            <sz val="9"/>
            <color indexed="81"/>
            <rFont val="Tahoma"/>
            <family val="2"/>
          </rPr>
          <t>Montant mensuel calculé : valeur du point X nbre de points</t>
        </r>
      </text>
    </comment>
    <comment ref="C12" authorId="0">
      <text>
        <r>
          <rPr>
            <b/>
            <sz val="9"/>
            <color indexed="81"/>
            <rFont val="Tahoma"/>
            <family val="2"/>
          </rPr>
          <t>Une mesure de 2013 ajoute une majoration de 1,65 % sur le salarie. Cela donne un "salaire mensuel" base de calcul</t>
        </r>
      </text>
    </comment>
    <comment ref="B13" authorId="0">
      <text>
        <r>
          <rPr>
            <b/>
            <sz val="9"/>
            <color indexed="81"/>
            <rFont val="Tahoma"/>
            <family val="2"/>
          </rPr>
          <t>Indiquer le nombre d'année d'ancienneté réelle RSI</t>
        </r>
      </text>
    </comment>
    <comment ref="C14" authorId="0">
      <text>
        <r>
          <rPr>
            <b/>
            <sz val="9"/>
            <color indexed="81"/>
            <rFont val="Tahoma"/>
            <family val="2"/>
          </rPr>
          <t xml:space="preserve">Nombre d'année d'ancienneté RSI traduit en nombre de point ancienneté Régime Général
</t>
        </r>
      </text>
    </comment>
    <comment ref="C15" authorId="0">
      <text>
        <r>
          <rPr>
            <b/>
            <sz val="9"/>
            <color indexed="81"/>
            <rFont val="Tahoma"/>
            <family val="2"/>
          </rPr>
          <t>Années d'ancienneté RSI traduit en points et multipliés par valeur du point RG = Montant Ancienneté</t>
        </r>
      </text>
    </comment>
    <comment ref="C20" authorId="0">
      <text>
        <r>
          <rPr>
            <b/>
            <sz val="9"/>
            <color indexed="81"/>
            <rFont val="Tahoma"/>
            <family val="2"/>
          </rPr>
          <t>Coefficient RG calculé selon repositionnement
Attention S'AFFICHE EN ROUGE SI NBRE DE POINTS SUPERIEUR AU COEF MAXI DU NIVEAU DE QUALIFICATION</t>
        </r>
      </text>
    </comment>
    <comment ref="C21" authorId="0">
      <text>
        <r>
          <rPr>
            <b/>
            <sz val="9"/>
            <color indexed="81"/>
            <rFont val="Tahoma"/>
            <family val="2"/>
          </rPr>
          <t>Salaire estimé = Salaire majoré [B] + montant ancienneté [C] + montants calculés avec attribution de points</t>
        </r>
      </text>
    </comment>
    <comment ref="G22" authorId="0">
      <text>
        <r>
          <rPr>
            <b/>
            <sz val="9"/>
            <color indexed="81"/>
            <rFont val="Tahoma"/>
            <family val="2"/>
          </rPr>
          <t xml:space="preserve">Différence entre le salaire estimé RG et le salaire mensuel brut RSI [A] </t>
        </r>
      </text>
    </comment>
  </commentList>
</comments>
</file>

<file path=xl/comments2.xml><?xml version="1.0" encoding="utf-8"?>
<comments xmlns="http://schemas.openxmlformats.org/spreadsheetml/2006/main">
  <authors>
    <author>CFDT PSTE TM</author>
  </authors>
  <commentList>
    <comment ref="B6" authorId="0">
      <text>
        <r>
          <rPr>
            <b/>
            <sz val="9"/>
            <color indexed="81"/>
            <rFont val="Tahoma"/>
            <family val="2"/>
          </rPr>
          <t>Indiquer le niveau actuel au RSI</t>
        </r>
        <r>
          <rPr>
            <sz val="9"/>
            <color indexed="81"/>
            <rFont val="Tahoma"/>
            <family val="2"/>
          </rPr>
          <t xml:space="preserve">
</t>
        </r>
      </text>
    </comment>
    <comment ref="C6" authorId="0">
      <text>
        <r>
          <rPr>
            <b/>
            <sz val="9"/>
            <color indexed="81"/>
            <rFont val="Tahoma"/>
            <family val="2"/>
          </rPr>
          <t>Indiquer le niveau de repositionnement prévu au RG</t>
        </r>
      </text>
    </comment>
    <comment ref="B7" authorId="0">
      <text>
        <r>
          <rPr>
            <b/>
            <sz val="9"/>
            <color indexed="81"/>
            <rFont val="Tahoma"/>
            <family val="2"/>
          </rPr>
          <t>Indiquer le nombre de point actuel au RSI</t>
        </r>
      </text>
    </comment>
    <comment ref="B8" authorId="0">
      <text>
        <r>
          <rPr>
            <b/>
            <sz val="9"/>
            <color indexed="81"/>
            <rFont val="Tahoma"/>
            <family val="2"/>
          </rPr>
          <t>Insérer le salaire annuel brut (Salaire mensuel + prime ancienneté sur 14 mois)</t>
        </r>
      </text>
    </comment>
    <comment ref="B9" authorId="0">
      <text>
        <r>
          <rPr>
            <b/>
            <sz val="9"/>
            <color indexed="81"/>
            <rFont val="Tahoma"/>
            <family val="2"/>
          </rPr>
          <t>Calcul du salaire mensuel brut : Salaire Annuel brut /14 mois</t>
        </r>
      </text>
    </comment>
    <comment ref="C10" authorId="0">
      <text>
        <r>
          <rPr>
            <b/>
            <sz val="9"/>
            <color indexed="81"/>
            <rFont val="Tahoma"/>
            <family val="2"/>
          </rPr>
          <t>Coefficient de qualification minimum de la grille RG selon le niveau de reposionnement</t>
        </r>
      </text>
    </comment>
    <comment ref="C11" authorId="0">
      <text>
        <r>
          <rPr>
            <b/>
            <sz val="9"/>
            <color indexed="81"/>
            <rFont val="Tahoma"/>
            <family val="2"/>
          </rPr>
          <t>Montant mensuel calculé : valeur du point X nbre de points</t>
        </r>
      </text>
    </comment>
    <comment ref="C12" authorId="0">
      <text>
        <r>
          <rPr>
            <b/>
            <sz val="9"/>
            <color indexed="81"/>
            <rFont val="Tahoma"/>
            <family val="2"/>
          </rPr>
          <t>Une mesure de 2013 ajoute une majoration de 1,65 % sur le salarie. Cela donne un "salaire mensuel" base de calcul</t>
        </r>
      </text>
    </comment>
    <comment ref="B13" authorId="0">
      <text>
        <r>
          <rPr>
            <b/>
            <sz val="9"/>
            <color indexed="81"/>
            <rFont val="Tahoma"/>
            <family val="2"/>
          </rPr>
          <t>Indiquer le nombre d'année d'ancienneté réelle RSI</t>
        </r>
      </text>
    </comment>
    <comment ref="C14" authorId="0">
      <text>
        <r>
          <rPr>
            <b/>
            <sz val="9"/>
            <color indexed="81"/>
            <rFont val="Tahoma"/>
            <family val="2"/>
          </rPr>
          <t xml:space="preserve">Nombre d'année d'ancienneté RSI traduit en nombre de point ancienneté Régime Général
</t>
        </r>
      </text>
    </comment>
    <comment ref="C15" authorId="0">
      <text>
        <r>
          <rPr>
            <b/>
            <sz val="9"/>
            <color indexed="81"/>
            <rFont val="Tahoma"/>
            <family val="2"/>
          </rPr>
          <t>Années d'ancienneté RSI traduit en points et multipliés par valeur du point RG = Montant Ancienneté</t>
        </r>
      </text>
    </comment>
    <comment ref="C20" authorId="0">
      <text>
        <r>
          <rPr>
            <b/>
            <sz val="9"/>
            <color indexed="81"/>
            <rFont val="Tahoma"/>
            <family val="2"/>
          </rPr>
          <t>Coefficient RG calculé selon repositionnement
Attention S'AFFICHE EN ROUGE SI NBRE DE POINTS SUPERIEUR AU COEF MAXI DU NIVEAU DE QUALIFICATION</t>
        </r>
      </text>
    </comment>
    <comment ref="C21" authorId="0">
      <text>
        <r>
          <rPr>
            <b/>
            <sz val="9"/>
            <color indexed="81"/>
            <rFont val="Tahoma"/>
            <family val="2"/>
          </rPr>
          <t>Salaire estimé = Salaire majoré [B] + montant ancienneté [C] + montants calculés avec attribution de points</t>
        </r>
      </text>
    </comment>
    <comment ref="G22" authorId="0">
      <text>
        <r>
          <rPr>
            <b/>
            <sz val="9"/>
            <color indexed="81"/>
            <rFont val="Tahoma"/>
            <family val="2"/>
          </rPr>
          <t xml:space="preserve">Différence entre le salaire estimé RG et le salaire mensuel brut RSI [A] </t>
        </r>
      </text>
    </comment>
  </commentList>
</comments>
</file>

<file path=xl/comments3.xml><?xml version="1.0" encoding="utf-8"?>
<comments xmlns="http://schemas.openxmlformats.org/spreadsheetml/2006/main">
  <authors>
    <author>CFDT PSTE TM</author>
  </authors>
  <commentList>
    <comment ref="G12" authorId="0">
      <text>
        <r>
          <rPr>
            <b/>
            <sz val="9"/>
            <color indexed="81"/>
            <rFont val="Tahoma"/>
            <family val="2"/>
          </rPr>
          <t xml:space="preserve">indiquer le chiffre correspondant à votre niveau actuel si vous êtes employé ou cadre
Pour des niveaux composés d'un chiffre et d'une lettre indiquer la valeur sans espace entre chiffre et lettre
</t>
        </r>
      </text>
    </comment>
    <comment ref="H12" authorId="0">
      <text>
        <r>
          <rPr>
            <b/>
            <sz val="9"/>
            <color indexed="81"/>
            <rFont val="Tahoma"/>
            <family val="2"/>
          </rPr>
          <t>indiquer le chiffre correspondant à votre niveau actuel si vous êtes informaticien</t>
        </r>
        <r>
          <rPr>
            <sz val="9"/>
            <color indexed="81"/>
            <rFont val="Tahoma"/>
            <family val="2"/>
          </rPr>
          <t xml:space="preserve">
</t>
        </r>
        <r>
          <rPr>
            <b/>
            <sz val="9"/>
            <color indexed="81"/>
            <rFont val="Tahoma"/>
            <family val="2"/>
          </rPr>
          <t>Pour des niveaux composés d'un chiffre et d'une lettre indiquer la valeur sans espace entre chiffre et lettre</t>
        </r>
      </text>
    </comment>
    <comment ref="G13" authorId="0">
      <text>
        <r>
          <rPr>
            <b/>
            <sz val="9"/>
            <color indexed="81"/>
            <rFont val="Tahoma"/>
            <family val="2"/>
          </rPr>
          <t>Le coefficient de rémunération se situe en haut à gauche de votre bulletin de paie. 
Cette information est informative et ne sert pas au calcul de la transposition</t>
        </r>
      </text>
    </comment>
    <comment ref="H13" authorId="0">
      <text>
        <r>
          <rPr>
            <b/>
            <sz val="9"/>
            <color indexed="81"/>
            <rFont val="Tahoma"/>
            <family val="2"/>
          </rPr>
          <t>Le coefficient de rémunération se situe en haut à gauche de votre bulletin de paie. 
Cette information est informative et ne sert pas au calcul de la transposition</t>
        </r>
      </text>
    </comment>
    <comment ref="G14" authorId="0">
      <text>
        <r>
          <rPr>
            <b/>
            <sz val="9"/>
            <color indexed="81"/>
            <rFont val="Tahoma"/>
            <family val="2"/>
          </rPr>
          <t>Au RSI comme au Régime général, le salaire annuel est basé sur 14 mois. Le salaire brut est indiqué sur votre fiche de paye dans la ligne "salaire brut". Il est repris plus bas pour le calcul des cotisations.
Les primes et autres éléments de salaire sont traités dans d'autres mesures de transition</t>
        </r>
      </text>
    </comment>
    <comment ref="H14" authorId="0">
      <text>
        <r>
          <rPr>
            <b/>
            <sz val="9"/>
            <color indexed="81"/>
            <rFont val="Tahoma"/>
            <family val="2"/>
          </rPr>
          <t>Au RSI comme au Régime général, le salaire annuel est basé sur 14 mois. Le salaire brut est indiqué sur votre fiche de paye dans la ligne "salaire brut". Il est repris plus bas pour le calcul des cotisations.
Les primes et autres éléments de salaire sont traités dans d'autres mesures de transition</t>
        </r>
      </text>
    </comment>
    <comment ref="G15" authorId="0">
      <text>
        <r>
          <rPr>
            <b/>
            <sz val="9"/>
            <color indexed="81"/>
            <rFont val="Tahoma"/>
            <family val="2"/>
          </rPr>
          <t>indiquer le nombre d'année d'ancienneté à la situation actuelle. Il faudra réactualiser au moment du transfert du contrat de travail</t>
        </r>
      </text>
    </comment>
    <comment ref="H15" authorId="0">
      <text>
        <r>
          <rPr>
            <b/>
            <sz val="9"/>
            <color indexed="81"/>
            <rFont val="Tahoma"/>
            <family val="2"/>
          </rPr>
          <t>indiquer le nombre d'année d'ancienneté à la situation actuelle. Il faudra réactualiser au moment du transfert du contrat de travail</t>
        </r>
      </text>
    </comment>
    <comment ref="G19" authorId="0">
      <text>
        <r>
          <rPr>
            <b/>
            <sz val="9"/>
            <color indexed="81"/>
            <rFont val="Tahoma"/>
            <charset val="1"/>
          </rPr>
          <t>Ce montant est une estimation du salaire mensuel brute.
Il est basé sur le nombre total de points (coefficient de base + points d'ancienneté + points de compétences). C'est le nombre total de points multiplié par la valeur du point Régime Général</t>
        </r>
      </text>
    </comment>
    <comment ref="H19" authorId="0">
      <text>
        <r>
          <rPr>
            <b/>
            <sz val="9"/>
            <color indexed="81"/>
            <rFont val="Tahoma"/>
            <charset val="1"/>
          </rPr>
          <t>Ce montant est une estimation du salaire mensuel brute.
Il est basé sur le nombre total de points (coefficient de base + points d'ancienneté + points de compétences). C'est le nombre total de points multiplié par la valeur du point Régime Général</t>
        </r>
      </text>
    </comment>
    <comment ref="G21" authorId="0">
      <text>
        <r>
          <rPr>
            <b/>
            <sz val="9"/>
            <color indexed="81"/>
            <rFont val="Tahoma"/>
            <family val="2"/>
          </rPr>
          <t>Coefficient RG calculé selon repositionnement
Attention S'AFFICHE EN ROUGE SI NBRE DE POINTS SUPERIEUR AU COEF MAXI DU NIVEAU DE QUALIFICATION</t>
        </r>
      </text>
    </comment>
    <comment ref="H21" authorId="0">
      <text>
        <r>
          <rPr>
            <b/>
            <sz val="9"/>
            <color indexed="81"/>
            <rFont val="Tahoma"/>
            <family val="2"/>
          </rPr>
          <t>Coefficient RG calculé selon repositionnement
Attention S'AFFICHE EN ROUGE SI NBRE DE POINTS SUPERIEUR AU COEF MAXI DU NIVEAU DE QUALIFICATION</t>
        </r>
      </text>
    </comment>
  </commentList>
</comments>
</file>

<file path=xl/sharedStrings.xml><?xml version="1.0" encoding="utf-8"?>
<sst xmlns="http://schemas.openxmlformats.org/spreadsheetml/2006/main" count="139" uniqueCount="88">
  <si>
    <t>RSI</t>
  </si>
  <si>
    <t>Régime Général</t>
  </si>
  <si>
    <t>Salaire Annuel Brut</t>
  </si>
  <si>
    <t>Salaire Mensuel Brut [A]</t>
  </si>
  <si>
    <t xml:space="preserve">Coefficient de qualification </t>
  </si>
  <si>
    <t>Montant Coef de qualification</t>
  </si>
  <si>
    <t>Montant Point Ancienneté [C]</t>
  </si>
  <si>
    <t>Montant majoré + 1,65 % [B]</t>
  </si>
  <si>
    <t>Résultat</t>
  </si>
  <si>
    <t>Différentiel A-(B+C)</t>
  </si>
  <si>
    <t>Si supérieur = Attribution de points</t>
  </si>
  <si>
    <t xml:space="preserve">valeur du Point </t>
  </si>
  <si>
    <t>Niveau de qualification</t>
  </si>
  <si>
    <t>Nombre de point</t>
  </si>
  <si>
    <t>Si [A] est supérieur ], le différentiel constaté est affecté sur le développement professionnel. Ce différentiel est divisé par la valeur du point,  traduit en points de compétence. 
Le nombre de points de compétence ainsi attribué ne peut en aucun cas conduire à dépasser le coefficient maximum du nouveau niveau de qualification du salarié transféré, 
Le cas échéant, lorsque [A] est supérieur à la rémunération correspondant au coefficient maximum du nouveau niveau de qualification du salarié transféré, le salarié concerné perçoit une indemnité différentielle lui permettant de maintenir le niveau de sa rémunération précédente. Cette indemnité différentielle est résorbable par toute mesure salariale individuelle ou collective.</t>
  </si>
  <si>
    <t>Niveaux</t>
  </si>
  <si>
    <t>Coefficient de qualification</t>
  </si>
  <si>
    <t>Coefficient maximum</t>
  </si>
  <si>
    <t>A</t>
  </si>
  <si>
    <t>B+C</t>
  </si>
  <si>
    <t>5A</t>
  </si>
  <si>
    <t>5B</t>
  </si>
  <si>
    <t>Maxi</t>
  </si>
  <si>
    <t>RSI (valeur du point 6,036 €)</t>
  </si>
  <si>
    <t>Régime Général (valeur du point 7,24342 €)</t>
  </si>
  <si>
    <t xml:space="preserve">Nouveau salaire Estimé </t>
  </si>
  <si>
    <t>Nbre d'année ancienneté</t>
  </si>
  <si>
    <t xml:space="preserve">Point Expérience </t>
  </si>
  <si>
    <t>Les cellules bleues doivent être renseignés, les cellules oranges se remplissent automatiquement. Des commentaires apparaissent pour aider à la compréhension des informations</t>
  </si>
  <si>
    <t>Ecart constaté</t>
  </si>
  <si>
    <t>Si inférieur = Salaire brut mensuel</t>
  </si>
  <si>
    <t>1 A</t>
  </si>
  <si>
    <t>4 A</t>
  </si>
  <si>
    <t>5 A</t>
  </si>
  <si>
    <t>1B</t>
  </si>
  <si>
    <t>2 A</t>
  </si>
  <si>
    <t>2 B</t>
  </si>
  <si>
    <t>3</t>
  </si>
  <si>
    <t>4 B</t>
  </si>
  <si>
    <t>5 B</t>
  </si>
  <si>
    <t>6</t>
  </si>
  <si>
    <t>7</t>
  </si>
  <si>
    <t>8</t>
  </si>
  <si>
    <t>9 A</t>
  </si>
  <si>
    <t>9 B</t>
  </si>
  <si>
    <t>Tableau de transposition de la rémunération RSI-Régime Général / Informaticiens</t>
  </si>
  <si>
    <t>Tableau de transposition de la rémunération RSI-Régime Général / Employés-Cadres</t>
  </si>
  <si>
    <t>Lors du transfert du contrat de travail au Régime général, chacun devra connaître la transposition de sa rémunération.</t>
  </si>
  <si>
    <t>Pour la CFDT, les 3 éléments à garantir sont :</t>
  </si>
  <si>
    <t xml:space="preserve"> - Pas de perte dans la rémunération</t>
  </si>
  <si>
    <t xml:space="preserve"> - Un repositionnement dans le niveau de classification qui ne soit pas pénalisant</t>
  </si>
  <si>
    <t>Indiquer ici le niveau dans la classification RSI</t>
  </si>
  <si>
    <t>Indiquer ici le coefficient de rémunération RSI</t>
  </si>
  <si>
    <t xml:space="preserve">Si vous êtes : </t>
  </si>
  <si>
    <t>Informaticien</t>
  </si>
  <si>
    <t>indiquer ici le nombre d'année ancienneté RSI</t>
  </si>
  <si>
    <t>Employé / Cadre</t>
  </si>
  <si>
    <t>Explications</t>
  </si>
  <si>
    <t>Au RSI, il n'y a qu'une grille de classification pour les Employés, cadres et Informaticiens. Au Régime Général, il y a une grille pour les Employés et Cadres et une autre grille pour les informaticiens</t>
  </si>
  <si>
    <t>indiquer ici le niveau prévu dans la classification RG</t>
  </si>
  <si>
    <t>Estimation du futur salaire brut recalculé</t>
  </si>
  <si>
    <t xml:space="preserve">soit un écart (par mois et en montant brut) </t>
  </si>
  <si>
    <t>Estimation du nouveau coefficient de rémunération</t>
  </si>
  <si>
    <t>Le calcul du nouveau nombre de points vous permet de vous situer dans une évolution possible au sein d'un niveau. La CFDT revendique que vous ne soyez pas bloqué au plafond d'un niveau et que vous puissiez être repositionné à un autre niveau vous donnant une perspective d'évolution</t>
  </si>
  <si>
    <t xml:space="preserve"> - Un positionnement avec un nombre de points (coefficient de rémunération) qui permette une évolution dans le  niveau de Classification</t>
  </si>
  <si>
    <t xml:space="preserve">RSI </t>
  </si>
  <si>
    <t xml:space="preserve">Régime Général </t>
  </si>
  <si>
    <t>valeur du point 6,036 €</t>
  </si>
  <si>
    <t>GRILLE INFORMATICIEN</t>
  </si>
  <si>
    <t>valeur du point 7,24342 €</t>
  </si>
  <si>
    <t>GRILLE EMPLOYES-CADRES</t>
  </si>
  <si>
    <t>1A</t>
  </si>
  <si>
    <t>2A</t>
  </si>
  <si>
    <t>2B</t>
  </si>
  <si>
    <t>4B</t>
  </si>
  <si>
    <t>9A</t>
  </si>
  <si>
    <t>9B</t>
  </si>
  <si>
    <t>TRANSPOSITION DE LA REMUNERATION ENTRE RSI &amp; REGIME GENERAL                                                                             8 étapes pour préparer son entretien et son transfert</t>
  </si>
  <si>
    <t>Les 2 systèmes de rémunération étant différents, il y a nécessité d'avoir un mécanisme de calcul. Celui-ci fait l'objet des négociations de l'Accord de Transition</t>
  </si>
  <si>
    <t>indiquer ici le salaire brut mensuel RSI</t>
  </si>
  <si>
    <t>Points Coefficient de base</t>
  </si>
  <si>
    <t>Points de compétences</t>
  </si>
  <si>
    <t>4A</t>
  </si>
  <si>
    <t>Points d'expérience</t>
  </si>
  <si>
    <t xml:space="preserve">Au RSI, l'ancienneté est prise en compte à partir de la 6ème année et donne 3 points par an (avec un maxi de 60 points). Au Régime général, l'ancienneté est prise en compte dès le début et donne droit à 2 points par an (avec un maxi de 50 points).  Dans le transfert, Il est prévu que l'ancienneté soit intégralement reprise. </t>
  </si>
  <si>
    <t xml:space="preserve">Le système de grille de classification est différent selon le régime. La CFDT revendique que vous  ne soyez pas classé à un niveau inférieur. Mais il devra vous permettre de bénéficier d'une évolution du nombre de points à l'intérieur du niveau de repositionnement que vous occupez actuellement </t>
  </si>
  <si>
    <t>Estimation de l'évolution dans le nouveau niveau</t>
  </si>
  <si>
    <t>La totalité des points se compose de la manière suivante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</si>
</sst>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_-* #,##0.000\ &quot;€&quot;_-;\-* #,##0.000\ &quot;€&quot;_-;_-* &quot;-&quot;??\ &quot;€&quot;_-;_-@_-"/>
    <numFmt numFmtId="165" formatCode="_-* #,##0.00000\ &quot;€&quot;_-;\-* #,##0.00000\ &quot;€&quot;_-;_-* &quot;-&quot;??\ &quot;€&quot;_-;_-@_-"/>
    <numFmt numFmtId="166" formatCode="#,##0.00_ ;[Red]\-#,##0.00\ "/>
  </numFmts>
  <fonts count="22">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0"/>
      <name val="Calibri"/>
      <family val="2"/>
      <scheme val="minor"/>
    </font>
    <font>
      <b/>
      <sz val="14"/>
      <color theme="1"/>
      <name val="Calibri"/>
      <family val="2"/>
      <scheme val="minor"/>
    </font>
    <font>
      <sz val="11"/>
      <color theme="1"/>
      <name val="Calibri"/>
      <family val="2"/>
      <scheme val="minor"/>
    </font>
    <font>
      <b/>
      <sz val="10"/>
      <color theme="1"/>
      <name val="Arial"/>
      <family val="2"/>
    </font>
    <font>
      <sz val="10"/>
      <color theme="1"/>
      <name val="Calibri"/>
      <family val="2"/>
      <scheme val="minor"/>
    </font>
    <font>
      <sz val="11"/>
      <color rgb="FF333333"/>
      <name val="Inherit"/>
    </font>
    <font>
      <b/>
      <sz val="10"/>
      <color rgb="FF333333"/>
      <name val="Inherit"/>
    </font>
    <font>
      <sz val="9"/>
      <color indexed="81"/>
      <name val="Tahoma"/>
      <family val="2"/>
    </font>
    <font>
      <b/>
      <sz val="9"/>
      <color indexed="81"/>
      <name val="Tahoma"/>
      <family val="2"/>
    </font>
    <font>
      <sz val="10"/>
      <name val="Arial"/>
    </font>
    <font>
      <b/>
      <sz val="12"/>
      <color theme="0"/>
      <name val="Calibri"/>
      <family val="2"/>
      <scheme val="minor"/>
    </font>
    <font>
      <b/>
      <sz val="11"/>
      <color theme="0"/>
      <name val="Calibri"/>
      <family val="2"/>
      <scheme val="minor"/>
    </font>
    <font>
      <b/>
      <sz val="10"/>
      <color theme="0"/>
      <name val="Inherit"/>
    </font>
    <font>
      <b/>
      <sz val="10"/>
      <color theme="0"/>
      <name val="Arial"/>
      <family val="2"/>
    </font>
    <font>
      <b/>
      <sz val="20"/>
      <color theme="0"/>
      <name val="Calibri"/>
      <family val="2"/>
      <scheme val="minor"/>
    </font>
    <font>
      <b/>
      <i/>
      <sz val="11"/>
      <color theme="1"/>
      <name val="Calibri"/>
      <family val="2"/>
      <scheme val="minor"/>
    </font>
    <font>
      <i/>
      <sz val="10"/>
      <color theme="1"/>
      <name val="Calibri"/>
      <family val="2"/>
      <scheme val="minor"/>
    </font>
    <font>
      <b/>
      <sz val="9"/>
      <color indexed="81"/>
      <name val="Tahoma"/>
      <charset val="1"/>
    </font>
  </fonts>
  <fills count="13">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66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13" fillId="0" borderId="0"/>
  </cellStyleXfs>
  <cellXfs count="120">
    <xf numFmtId="0" fontId="0" fillId="0" borderId="0" xfId="0"/>
    <xf numFmtId="0" fontId="0" fillId="0" borderId="0" xfId="0" applyAlignment="1">
      <alignment horizontal="center" vertical="center"/>
    </xf>
    <xf numFmtId="0" fontId="0" fillId="0" borderId="0" xfId="0" applyAlignment="1"/>
    <xf numFmtId="10" fontId="0" fillId="0" borderId="0" xfId="2" applyNumberFormat="1" applyFont="1"/>
    <xf numFmtId="0" fontId="0" fillId="0" borderId="1" xfId="0" applyBorder="1"/>
    <xf numFmtId="0" fontId="1" fillId="0" borderId="1" xfId="0" applyFont="1" applyBorder="1"/>
    <xf numFmtId="44" fontId="0" fillId="5" borderId="1" xfId="1" applyFont="1" applyFill="1" applyBorder="1"/>
    <xf numFmtId="0" fontId="0" fillId="4" borderId="1" xfId="0" applyFill="1" applyBorder="1"/>
    <xf numFmtId="166" fontId="1" fillId="0" borderId="1" xfId="0" applyNumberFormat="1" applyFont="1" applyBorder="1" applyAlignment="1">
      <alignment horizontal="right"/>
    </xf>
    <xf numFmtId="1" fontId="1" fillId="0" borderId="1" xfId="0" applyNumberFormat="1" applyFont="1" applyBorder="1" applyAlignment="1">
      <alignment horizontal="right"/>
    </xf>
    <xf numFmtId="1" fontId="7" fillId="4" borderId="1" xfId="1" applyNumberFormat="1" applyFont="1" applyFill="1" applyBorder="1" applyAlignment="1"/>
    <xf numFmtId="0" fontId="1" fillId="0" borderId="3" xfId="0" applyFont="1" applyBorder="1" applyAlignment="1">
      <alignment horizontal="right" indent="1"/>
    </xf>
    <xf numFmtId="0" fontId="1" fillId="0" borderId="3" xfId="0" applyFont="1" applyBorder="1"/>
    <xf numFmtId="44" fontId="1" fillId="4" borderId="1" xfId="1" applyFont="1" applyFill="1" applyBorder="1"/>
    <xf numFmtId="1" fontId="1" fillId="5" borderId="1" xfId="0" applyNumberFormat="1" applyFont="1" applyFill="1" applyBorder="1"/>
    <xf numFmtId="0" fontId="0" fillId="0" borderId="0" xfId="0" applyFill="1"/>
    <xf numFmtId="0" fontId="4" fillId="0" borderId="0" xfId="0" applyFont="1" applyFill="1" applyBorder="1" applyAlignment="1">
      <alignment horizontal="center" vertical="center" wrapText="1"/>
    </xf>
    <xf numFmtId="165" fontId="7" fillId="0" borderId="0" xfId="1" applyNumberFormat="1" applyFont="1" applyFill="1" applyBorder="1" applyAlignment="1"/>
    <xf numFmtId="0" fontId="0" fillId="0" borderId="0" xfId="0" applyFill="1" applyBorder="1"/>
    <xf numFmtId="44" fontId="0" fillId="0" borderId="0" xfId="1" applyFont="1" applyFill="1" applyBorder="1"/>
    <xf numFmtId="44" fontId="1" fillId="0" borderId="0" xfId="1" applyFont="1" applyFill="1" applyBorder="1" applyAlignment="1">
      <alignment horizontal="center" vertical="center"/>
    </xf>
    <xf numFmtId="1" fontId="1" fillId="0" borderId="0" xfId="0" applyNumberFormat="1" applyFont="1" applyFill="1" applyBorder="1"/>
    <xf numFmtId="1" fontId="0" fillId="0" borderId="0" xfId="0" applyNumberFormat="1" applyFill="1" applyBorder="1"/>
    <xf numFmtId="0" fontId="0" fillId="0" borderId="0" xfId="0"/>
    <xf numFmtId="0" fontId="14" fillId="6" borderId="3" xfId="0" applyFont="1" applyFill="1" applyBorder="1" applyAlignment="1">
      <alignment horizontal="right"/>
    </xf>
    <xf numFmtId="44" fontId="14" fillId="6" borderId="3" xfId="1" applyFont="1" applyFill="1" applyBorder="1" applyAlignment="1">
      <alignment horizontal="right"/>
    </xf>
    <xf numFmtId="0" fontId="7" fillId="2" borderId="1" xfId="1" applyNumberFormat="1" applyFont="1" applyFill="1" applyBorder="1" applyAlignment="1">
      <alignment horizontal="center" vertical="center"/>
    </xf>
    <xf numFmtId="0" fontId="9" fillId="7" borderId="1" xfId="0" applyFont="1" applyFill="1" applyBorder="1" applyAlignment="1">
      <alignment vertical="center" wrapText="1"/>
    </xf>
    <xf numFmtId="0" fontId="10" fillId="2" borderId="1" xfId="0" applyFont="1" applyFill="1" applyBorder="1" applyAlignment="1">
      <alignment horizontal="center" vertical="center" wrapText="1"/>
    </xf>
    <xf numFmtId="0" fontId="0" fillId="0" borderId="0" xfId="0" applyBorder="1"/>
    <xf numFmtId="0" fontId="0" fillId="3" borderId="0" xfId="0" applyFill="1" applyBorder="1"/>
    <xf numFmtId="44" fontId="1" fillId="2" borderId="3" xfId="1" applyFont="1" applyFill="1" applyBorder="1" applyAlignment="1">
      <alignment horizontal="right" vertical="center" indent="1"/>
    </xf>
    <xf numFmtId="44" fontId="1" fillId="2" borderId="1" xfId="1" applyFont="1" applyFill="1" applyBorder="1" applyAlignment="1">
      <alignment horizontal="right" vertical="center"/>
    </xf>
    <xf numFmtId="44" fontId="1" fillId="2" borderId="1" xfId="1" applyFont="1" applyFill="1" applyBorder="1" applyAlignment="1">
      <alignment horizontal="center" vertical="center"/>
    </xf>
    <xf numFmtId="44" fontId="0" fillId="0" borderId="0" xfId="0" applyNumberFormat="1"/>
    <xf numFmtId="2" fontId="7" fillId="4" borderId="1" xfId="1" applyNumberFormat="1" applyFont="1" applyFill="1" applyBorder="1" applyAlignment="1"/>
    <xf numFmtId="2" fontId="1" fillId="0" borderId="1" xfId="0" applyNumberFormat="1" applyFont="1" applyBorder="1" applyAlignment="1">
      <alignment horizontal="right"/>
    </xf>
    <xf numFmtId="0" fontId="1" fillId="0" borderId="1" xfId="0" applyFont="1" applyBorder="1" applyAlignment="1">
      <alignment horizontal="center" vertical="center"/>
    </xf>
    <xf numFmtId="8" fontId="1" fillId="0" borderId="1" xfId="0" applyNumberFormat="1" applyFont="1" applyBorder="1" applyAlignment="1">
      <alignment horizontal="center" vertical="center"/>
    </xf>
    <xf numFmtId="2" fontId="0" fillId="0" borderId="1" xfId="0" applyNumberFormat="1" applyBorder="1"/>
    <xf numFmtId="2" fontId="1" fillId="0" borderId="0" xfId="0" applyNumberFormat="1" applyFont="1"/>
    <xf numFmtId="0" fontId="1" fillId="2" borderId="7" xfId="0" applyFont="1" applyFill="1" applyBorder="1" applyAlignment="1">
      <alignment horizontal="center"/>
    </xf>
    <xf numFmtId="0" fontId="0" fillId="0" borderId="8" xfId="0" applyBorder="1"/>
    <xf numFmtId="0" fontId="4" fillId="6" borderId="10" xfId="0" applyFont="1" applyFill="1" applyBorder="1" applyAlignment="1">
      <alignment horizontal="center" vertical="center" wrapText="1"/>
    </xf>
    <xf numFmtId="0" fontId="1" fillId="0" borderId="11" xfId="0" applyFont="1" applyBorder="1"/>
    <xf numFmtId="165" fontId="7" fillId="2" borderId="12" xfId="1" applyNumberFormat="1" applyFont="1" applyFill="1" applyBorder="1" applyAlignment="1"/>
    <xf numFmtId="1" fontId="7" fillId="4" borderId="13" xfId="1" applyNumberFormat="1" applyFont="1" applyFill="1" applyBorder="1" applyAlignment="1"/>
    <xf numFmtId="165" fontId="7" fillId="0" borderId="14" xfId="1" applyNumberFormat="1" applyFont="1" applyBorder="1" applyAlignment="1"/>
    <xf numFmtId="0" fontId="0" fillId="0" borderId="14" xfId="0" applyBorder="1"/>
    <xf numFmtId="0" fontId="1" fillId="0" borderId="15" xfId="0" applyFont="1" applyBorder="1"/>
    <xf numFmtId="1" fontId="0" fillId="5" borderId="12" xfId="0" applyNumberFormat="1" applyFill="1" applyBorder="1"/>
    <xf numFmtId="44" fontId="0" fillId="5" borderId="12" xfId="1" applyFont="1" applyFill="1" applyBorder="1"/>
    <xf numFmtId="0" fontId="1" fillId="0" borderId="16" xfId="0" applyFont="1" applyFill="1" applyBorder="1"/>
    <xf numFmtId="0" fontId="0" fillId="5" borderId="12" xfId="0" applyFill="1" applyBorder="1"/>
    <xf numFmtId="0" fontId="1" fillId="0" borderId="17" xfId="0" applyFont="1" applyBorder="1"/>
    <xf numFmtId="0" fontId="0" fillId="0" borderId="18" xfId="0" applyBorder="1"/>
    <xf numFmtId="44" fontId="0" fillId="5" borderId="19" xfId="1" applyFont="1" applyFill="1" applyBorder="1"/>
    <xf numFmtId="0" fontId="9" fillId="8" borderId="1" xfId="0" applyFont="1" applyFill="1" applyBorder="1" applyAlignment="1">
      <alignment vertical="center" wrapText="1"/>
    </xf>
    <xf numFmtId="0" fontId="4" fillId="9" borderId="9"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7" fillId="9" borderId="1" xfId="1" applyNumberFormat="1" applyFont="1" applyFill="1" applyBorder="1" applyAlignment="1">
      <alignment horizontal="center" vertical="center"/>
    </xf>
    <xf numFmtId="164" fontId="17" fillId="9" borderId="1" xfId="1" applyNumberFormat="1" applyFont="1" applyFill="1" applyBorder="1" applyAlignment="1"/>
    <xf numFmtId="0" fontId="2" fillId="0" borderId="14" xfId="0" applyFont="1" applyBorder="1"/>
    <xf numFmtId="0" fontId="3" fillId="0" borderId="0" xfId="0" applyFont="1" applyAlignment="1">
      <alignment vertical="center"/>
    </xf>
    <xf numFmtId="0" fontId="3" fillId="0" borderId="0" xfId="0" quotePrefix="1" applyFont="1" applyAlignment="1">
      <alignment horizontal="left" vertical="center"/>
    </xf>
    <xf numFmtId="44" fontId="14" fillId="6" borderId="3" xfId="1" applyFont="1" applyFill="1" applyBorder="1" applyAlignment="1">
      <alignment vertical="center"/>
    </xf>
    <xf numFmtId="1" fontId="1" fillId="5" borderId="1" xfId="0" applyNumberFormat="1" applyFont="1" applyFill="1" applyBorder="1" applyAlignment="1">
      <alignment vertical="center"/>
    </xf>
    <xf numFmtId="1" fontId="0" fillId="0" borderId="0" xfId="0" applyNumberFormat="1"/>
    <xf numFmtId="0" fontId="15" fillId="3" borderId="6" xfId="0" applyFont="1" applyFill="1" applyBorder="1" applyAlignment="1">
      <alignment horizontal="center"/>
    </xf>
    <xf numFmtId="0" fontId="15" fillId="3" borderId="0" xfId="0" applyFont="1" applyFill="1" applyBorder="1" applyAlignment="1">
      <alignment horizontal="center"/>
    </xf>
    <xf numFmtId="0" fontId="0" fillId="3" borderId="0" xfId="0" applyFill="1"/>
    <xf numFmtId="0" fontId="16" fillId="3" borderId="0" xfId="0" applyFont="1" applyFill="1" applyBorder="1" applyAlignment="1">
      <alignment horizontal="center" vertical="center" wrapText="1"/>
    </xf>
    <xf numFmtId="0" fontId="9" fillId="3" borderId="0" xfId="0" applyFont="1" applyFill="1" applyBorder="1" applyAlignment="1">
      <alignment vertical="center" wrapText="1"/>
    </xf>
    <xf numFmtId="0" fontId="15" fillId="3" borderId="1" xfId="0" applyFont="1" applyFill="1" applyBorder="1" applyAlignment="1">
      <alignment horizontal="center"/>
    </xf>
    <xf numFmtId="0" fontId="3" fillId="10" borderId="1" xfId="0" applyFont="1" applyFill="1" applyBorder="1" applyAlignment="1">
      <alignment horizontal="center" vertical="center"/>
    </xf>
    <xf numFmtId="0" fontId="3" fillId="11" borderId="1" xfId="0" applyFont="1" applyFill="1" applyBorder="1" applyAlignment="1">
      <alignment horizontal="center" vertical="center"/>
    </xf>
    <xf numFmtId="0" fontId="20" fillId="0" borderId="0" xfId="0" applyFont="1" applyBorder="1" applyAlignment="1">
      <alignment wrapText="1"/>
    </xf>
    <xf numFmtId="1" fontId="1" fillId="12" borderId="1" xfId="0" applyNumberFormat="1" applyFont="1" applyFill="1" applyBorder="1" applyAlignment="1">
      <alignment vertical="center"/>
    </xf>
    <xf numFmtId="0" fontId="3" fillId="10" borderId="1"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protection locked="0"/>
    </xf>
    <xf numFmtId="44" fontId="3" fillId="10" borderId="1" xfId="1" applyFont="1" applyFill="1" applyBorder="1" applyAlignment="1" applyProtection="1">
      <alignment horizontal="right" vertical="center"/>
      <protection locked="0"/>
    </xf>
    <xf numFmtId="44" fontId="3" fillId="11" borderId="1" xfId="1" applyFont="1" applyFill="1" applyBorder="1" applyAlignment="1" applyProtection="1">
      <alignment horizontal="right" vertical="center"/>
      <protection locked="0"/>
    </xf>
    <xf numFmtId="0" fontId="1" fillId="2" borderId="1" xfId="0" applyFont="1" applyFill="1" applyBorder="1" applyAlignment="1">
      <alignment horizontal="center"/>
    </xf>
    <xf numFmtId="0" fontId="15" fillId="9" borderId="1" xfId="0" applyFont="1" applyFill="1" applyBorder="1" applyAlignment="1">
      <alignment horizontal="center"/>
    </xf>
    <xf numFmtId="49" fontId="8" fillId="0" borderId="0" xfId="0" applyNumberFormat="1" applyFont="1" applyAlignment="1">
      <alignment horizontal="center" vertical="center" wrapText="1"/>
    </xf>
    <xf numFmtId="0" fontId="4" fillId="6" borderId="0" xfId="0" applyFont="1" applyFill="1" applyAlignment="1">
      <alignment horizontal="center"/>
    </xf>
    <xf numFmtId="0" fontId="1" fillId="0" borderId="0" xfId="0" applyFont="1" applyAlignment="1">
      <alignment horizontal="center" vertical="center"/>
    </xf>
    <xf numFmtId="0" fontId="3" fillId="0" borderId="0" xfId="0" applyFont="1" applyAlignment="1">
      <alignment horizontal="left" vertical="center"/>
    </xf>
    <xf numFmtId="0" fontId="20" fillId="0" borderId="0" xfId="0" applyFont="1" applyBorder="1" applyAlignment="1">
      <alignment horizontal="center" vertical="top" wrapText="1"/>
    </xf>
    <xf numFmtId="0" fontId="20" fillId="0" borderId="0" xfId="0" applyFont="1" applyBorder="1" applyAlignment="1">
      <alignment horizontal="center" wrapText="1"/>
    </xf>
    <xf numFmtId="0" fontId="1" fillId="0" borderId="1" xfId="0" applyFont="1" applyBorder="1" applyAlignment="1">
      <alignment horizontal="center" vertical="center"/>
    </xf>
    <xf numFmtId="0" fontId="3" fillId="0" borderId="0" xfId="0" applyFont="1" applyAlignment="1">
      <alignment horizontal="center" vertical="center" wrapText="1"/>
    </xf>
    <xf numFmtId="0" fontId="20" fillId="0" borderId="26" xfId="0" applyFont="1" applyBorder="1" applyAlignment="1">
      <alignment horizontal="center" vertical="center" wrapText="1"/>
    </xf>
    <xf numFmtId="0" fontId="20" fillId="0" borderId="0" xfId="0" applyFont="1" applyBorder="1" applyAlignment="1">
      <alignment horizontal="center" vertical="center" wrapText="1"/>
    </xf>
    <xf numFmtId="0" fontId="3" fillId="0" borderId="16" xfId="0" quotePrefix="1" applyFont="1" applyBorder="1" applyAlignment="1">
      <alignment horizontal="left" vertical="center"/>
    </xf>
    <xf numFmtId="0" fontId="3" fillId="0" borderId="0" xfId="0" quotePrefix="1" applyFont="1" applyBorder="1" applyAlignment="1">
      <alignment horizontal="left" vertical="center"/>
    </xf>
    <xf numFmtId="0" fontId="3" fillId="0" borderId="14" xfId="0" quotePrefix="1" applyFont="1" applyBorder="1" applyAlignment="1">
      <alignment horizontal="left" vertical="center"/>
    </xf>
    <xf numFmtId="0" fontId="3" fillId="0" borderId="23" xfId="0" quotePrefix="1" applyFont="1" applyBorder="1" applyAlignment="1">
      <alignment horizontal="left" vertical="center"/>
    </xf>
    <xf numFmtId="0" fontId="3" fillId="0" borderId="24" xfId="0" quotePrefix="1" applyFont="1" applyBorder="1" applyAlignment="1">
      <alignment horizontal="left" vertical="center"/>
    </xf>
    <xf numFmtId="0" fontId="3" fillId="0" borderId="25" xfId="0" quotePrefix="1" applyFont="1" applyBorder="1" applyAlignment="1">
      <alignment horizontal="left" vertical="center"/>
    </xf>
    <xf numFmtId="0" fontId="19" fillId="0" borderId="26"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vertical="center" wrapText="1"/>
    </xf>
    <xf numFmtId="0" fontId="5" fillId="0" borderId="3" xfId="0" applyFont="1" applyBorder="1" applyAlignment="1">
      <alignment horizontal="center"/>
    </xf>
    <xf numFmtId="0" fontId="5" fillId="0" borderId="6" xfId="0" applyFont="1" applyBorder="1" applyAlignment="1">
      <alignment horizont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18" fillId="6" borderId="0" xfId="0" applyFont="1" applyFill="1" applyAlignment="1">
      <alignment horizontal="center" vertical="center" wrapText="1"/>
    </xf>
    <xf numFmtId="0" fontId="3" fillId="0" borderId="0" xfId="0" applyFont="1" applyAlignment="1">
      <alignment horizontal="center" vertical="center"/>
    </xf>
    <xf numFmtId="0" fontId="1" fillId="2" borderId="26" xfId="0" applyFont="1" applyFill="1" applyBorder="1" applyAlignment="1">
      <alignment horizontal="center"/>
    </xf>
    <xf numFmtId="0" fontId="1" fillId="2" borderId="0" xfId="0" applyFont="1" applyFill="1" applyBorder="1" applyAlignment="1">
      <alignment horizontal="center"/>
    </xf>
    <xf numFmtId="0" fontId="0" fillId="0" borderId="2" xfId="0" applyBorder="1" applyAlignment="1">
      <alignment horizontal="center"/>
    </xf>
    <xf numFmtId="0" fontId="15" fillId="9" borderId="3" xfId="0" applyFont="1" applyFill="1" applyBorder="1" applyAlignment="1">
      <alignment horizontal="center"/>
    </xf>
    <xf numFmtId="0" fontId="15" fillId="9" borderId="5" xfId="0" applyFont="1" applyFill="1" applyBorder="1" applyAlignment="1">
      <alignment horizontal="center"/>
    </xf>
    <xf numFmtId="0" fontId="15" fillId="9" borderId="6" xfId="0" applyFont="1" applyFill="1" applyBorder="1" applyAlignment="1">
      <alignment horizontal="center"/>
    </xf>
    <xf numFmtId="0" fontId="0" fillId="0" borderId="4" xfId="0" applyBorder="1" applyAlignment="1">
      <alignment horizontal="center"/>
    </xf>
  </cellXfs>
  <cellStyles count="4">
    <cellStyle name="Monétaire" xfId="1" builtinId="4"/>
    <cellStyle name="Normal" xfId="0" builtinId="0"/>
    <cellStyle name="Normal 2" xfId="3"/>
    <cellStyle name="Pourcentage" xfId="2" builtinId="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6600"/>
      <color rgb="FFFF3300"/>
      <color rgb="FFFF99FF"/>
      <color rgb="FFFF66CC"/>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685027</xdr:colOff>
      <xdr:row>0</xdr:row>
      <xdr:rowOff>760651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32802" cy="760651"/>
        </a:xfrm>
        <a:prstGeom prst="rect">
          <a:avLst/>
        </a:prstGeom>
      </xdr:spPr>
    </xdr:pic>
    <xdr:clientData/>
  </xdr:twoCellAnchor>
  <xdr:twoCellAnchor>
    <xdr:from>
      <xdr:col>0</xdr:col>
      <xdr:colOff>109537</xdr:colOff>
      <xdr:row>11</xdr:row>
      <xdr:rowOff>19050</xdr:rowOff>
    </xdr:from>
    <xdr:to>
      <xdr:col>0</xdr:col>
      <xdr:colOff>433537</xdr:colOff>
      <xdr:row>11</xdr:row>
      <xdr:rowOff>343050</xdr:rowOff>
    </xdr:to>
    <xdr:sp macro="" textlink="">
      <xdr:nvSpPr>
        <xdr:cNvPr id="3" name="Ellipse 2"/>
        <xdr:cNvSpPr/>
      </xdr:nvSpPr>
      <xdr:spPr>
        <a:xfrm>
          <a:off x="109537" y="2962275"/>
          <a:ext cx="324000" cy="324000"/>
        </a:xfrm>
        <a:prstGeom prst="ellipse">
          <a:avLst/>
        </a:prstGeom>
        <a:solidFill>
          <a:schemeClr val="accent2"/>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bg1"/>
              </a:solidFill>
            </a:rPr>
            <a:t>1</a:t>
          </a:r>
        </a:p>
      </xdr:txBody>
    </xdr:sp>
    <xdr:clientData/>
  </xdr:twoCellAnchor>
  <xdr:twoCellAnchor>
    <xdr:from>
      <xdr:col>5</xdr:col>
      <xdr:colOff>42862</xdr:colOff>
      <xdr:row>11</xdr:row>
      <xdr:rowOff>85725</xdr:rowOff>
    </xdr:from>
    <xdr:to>
      <xdr:col>5</xdr:col>
      <xdr:colOff>690562</xdr:colOff>
      <xdr:row>11</xdr:row>
      <xdr:rowOff>276225</xdr:rowOff>
    </xdr:to>
    <xdr:sp macro="" textlink="">
      <xdr:nvSpPr>
        <xdr:cNvPr id="4" name="Flèche droite 3"/>
        <xdr:cNvSpPr/>
      </xdr:nvSpPr>
      <xdr:spPr>
        <a:xfrm>
          <a:off x="3852862" y="2867025"/>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109537</xdr:colOff>
      <xdr:row>12</xdr:row>
      <xdr:rowOff>19050</xdr:rowOff>
    </xdr:from>
    <xdr:to>
      <xdr:col>0</xdr:col>
      <xdr:colOff>433537</xdr:colOff>
      <xdr:row>12</xdr:row>
      <xdr:rowOff>343050</xdr:rowOff>
    </xdr:to>
    <xdr:sp macro="" textlink="">
      <xdr:nvSpPr>
        <xdr:cNvPr id="5" name="Ellipse 4"/>
        <xdr:cNvSpPr/>
      </xdr:nvSpPr>
      <xdr:spPr>
        <a:xfrm>
          <a:off x="109537" y="3343275"/>
          <a:ext cx="324000" cy="324000"/>
        </a:xfrm>
        <a:prstGeom prst="ellipse">
          <a:avLst/>
        </a:prstGeom>
        <a:solidFill>
          <a:schemeClr val="accent2"/>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bg1"/>
              </a:solidFill>
            </a:rPr>
            <a:t>2</a:t>
          </a:r>
        </a:p>
      </xdr:txBody>
    </xdr:sp>
    <xdr:clientData/>
  </xdr:twoCellAnchor>
  <xdr:twoCellAnchor>
    <xdr:from>
      <xdr:col>5</xdr:col>
      <xdr:colOff>42862</xdr:colOff>
      <xdr:row>12</xdr:row>
      <xdr:rowOff>76200</xdr:rowOff>
    </xdr:from>
    <xdr:to>
      <xdr:col>5</xdr:col>
      <xdr:colOff>690562</xdr:colOff>
      <xdr:row>12</xdr:row>
      <xdr:rowOff>266700</xdr:rowOff>
    </xdr:to>
    <xdr:sp macro="" textlink="">
      <xdr:nvSpPr>
        <xdr:cNvPr id="6" name="Flèche droite 5"/>
        <xdr:cNvSpPr/>
      </xdr:nvSpPr>
      <xdr:spPr>
        <a:xfrm>
          <a:off x="3852862" y="3238500"/>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109537</xdr:colOff>
      <xdr:row>13</xdr:row>
      <xdr:rowOff>0</xdr:rowOff>
    </xdr:from>
    <xdr:to>
      <xdr:col>0</xdr:col>
      <xdr:colOff>433537</xdr:colOff>
      <xdr:row>13</xdr:row>
      <xdr:rowOff>324000</xdr:rowOff>
    </xdr:to>
    <xdr:sp macro="" textlink="">
      <xdr:nvSpPr>
        <xdr:cNvPr id="7" name="Ellipse 6"/>
        <xdr:cNvSpPr/>
      </xdr:nvSpPr>
      <xdr:spPr>
        <a:xfrm>
          <a:off x="109537" y="3705225"/>
          <a:ext cx="324000" cy="324000"/>
        </a:xfrm>
        <a:prstGeom prst="ellipse">
          <a:avLst/>
        </a:prstGeom>
        <a:solidFill>
          <a:schemeClr val="accent2"/>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bg1"/>
              </a:solidFill>
            </a:rPr>
            <a:t>3</a:t>
          </a:r>
        </a:p>
      </xdr:txBody>
    </xdr:sp>
    <xdr:clientData/>
  </xdr:twoCellAnchor>
  <xdr:twoCellAnchor>
    <xdr:from>
      <xdr:col>5</xdr:col>
      <xdr:colOff>42862</xdr:colOff>
      <xdr:row>13</xdr:row>
      <xdr:rowOff>95250</xdr:rowOff>
    </xdr:from>
    <xdr:to>
      <xdr:col>5</xdr:col>
      <xdr:colOff>690562</xdr:colOff>
      <xdr:row>13</xdr:row>
      <xdr:rowOff>285750</xdr:rowOff>
    </xdr:to>
    <xdr:sp macro="" textlink="">
      <xdr:nvSpPr>
        <xdr:cNvPr id="8" name="Flèche droite 7"/>
        <xdr:cNvSpPr/>
      </xdr:nvSpPr>
      <xdr:spPr>
        <a:xfrm>
          <a:off x="3852862" y="3638550"/>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95250</xdr:colOff>
      <xdr:row>14</xdr:row>
      <xdr:rowOff>19050</xdr:rowOff>
    </xdr:from>
    <xdr:to>
      <xdr:col>0</xdr:col>
      <xdr:colOff>419250</xdr:colOff>
      <xdr:row>14</xdr:row>
      <xdr:rowOff>343050</xdr:rowOff>
    </xdr:to>
    <xdr:sp macro="" textlink="">
      <xdr:nvSpPr>
        <xdr:cNvPr id="9" name="Ellipse 8"/>
        <xdr:cNvSpPr/>
      </xdr:nvSpPr>
      <xdr:spPr>
        <a:xfrm>
          <a:off x="95250" y="3943350"/>
          <a:ext cx="324000" cy="324000"/>
        </a:xfrm>
        <a:prstGeom prst="ellipse">
          <a:avLst/>
        </a:prstGeom>
        <a:solidFill>
          <a:schemeClr val="accent2"/>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bg1"/>
              </a:solidFill>
            </a:rPr>
            <a:t>4</a:t>
          </a:r>
        </a:p>
      </xdr:txBody>
    </xdr:sp>
    <xdr:clientData/>
  </xdr:twoCellAnchor>
  <xdr:twoCellAnchor>
    <xdr:from>
      <xdr:col>5</xdr:col>
      <xdr:colOff>28575</xdr:colOff>
      <xdr:row>14</xdr:row>
      <xdr:rowOff>76200</xdr:rowOff>
    </xdr:from>
    <xdr:to>
      <xdr:col>5</xdr:col>
      <xdr:colOff>676275</xdr:colOff>
      <xdr:row>14</xdr:row>
      <xdr:rowOff>266700</xdr:rowOff>
    </xdr:to>
    <xdr:sp macro="" textlink="">
      <xdr:nvSpPr>
        <xdr:cNvPr id="10" name="Flèche droite 9"/>
        <xdr:cNvSpPr/>
      </xdr:nvSpPr>
      <xdr:spPr>
        <a:xfrm>
          <a:off x="3838575" y="4000500"/>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104775</xdr:colOff>
      <xdr:row>16</xdr:row>
      <xdr:rowOff>19050</xdr:rowOff>
    </xdr:from>
    <xdr:to>
      <xdr:col>0</xdr:col>
      <xdr:colOff>428775</xdr:colOff>
      <xdr:row>16</xdr:row>
      <xdr:rowOff>343050</xdr:rowOff>
    </xdr:to>
    <xdr:sp macro="" textlink="">
      <xdr:nvSpPr>
        <xdr:cNvPr id="11" name="Ellipse 10"/>
        <xdr:cNvSpPr/>
      </xdr:nvSpPr>
      <xdr:spPr>
        <a:xfrm>
          <a:off x="104775" y="4705350"/>
          <a:ext cx="324000" cy="324000"/>
        </a:xfrm>
        <a:prstGeom prst="ellipse">
          <a:avLst/>
        </a:prstGeom>
        <a:solidFill>
          <a:schemeClr val="accent2"/>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bg1"/>
              </a:solidFill>
            </a:rPr>
            <a:t>5</a:t>
          </a:r>
        </a:p>
      </xdr:txBody>
    </xdr:sp>
    <xdr:clientData/>
  </xdr:twoCellAnchor>
  <xdr:twoCellAnchor>
    <xdr:from>
      <xdr:col>5</xdr:col>
      <xdr:colOff>38100</xdr:colOff>
      <xdr:row>16</xdr:row>
      <xdr:rowOff>104775</xdr:rowOff>
    </xdr:from>
    <xdr:to>
      <xdr:col>5</xdr:col>
      <xdr:colOff>685800</xdr:colOff>
      <xdr:row>16</xdr:row>
      <xdr:rowOff>295275</xdr:rowOff>
    </xdr:to>
    <xdr:sp macro="" textlink="">
      <xdr:nvSpPr>
        <xdr:cNvPr id="12" name="Flèche droite 11"/>
        <xdr:cNvSpPr/>
      </xdr:nvSpPr>
      <xdr:spPr>
        <a:xfrm>
          <a:off x="3848100" y="4791075"/>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104775</xdr:colOff>
      <xdr:row>18</xdr:row>
      <xdr:rowOff>19050</xdr:rowOff>
    </xdr:from>
    <xdr:to>
      <xdr:col>0</xdr:col>
      <xdr:colOff>428775</xdr:colOff>
      <xdr:row>18</xdr:row>
      <xdr:rowOff>343050</xdr:rowOff>
    </xdr:to>
    <xdr:sp macro="" textlink="">
      <xdr:nvSpPr>
        <xdr:cNvPr id="15" name="Ellipse 14"/>
        <xdr:cNvSpPr/>
      </xdr:nvSpPr>
      <xdr:spPr>
        <a:xfrm>
          <a:off x="104775" y="5362575"/>
          <a:ext cx="324000" cy="324000"/>
        </a:xfrm>
        <a:prstGeom prst="ellipse">
          <a:avLst/>
        </a:prstGeom>
        <a:solidFill>
          <a:schemeClr val="accent2"/>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bg1"/>
              </a:solidFill>
            </a:rPr>
            <a:t>6</a:t>
          </a:r>
        </a:p>
      </xdr:txBody>
    </xdr:sp>
    <xdr:clientData/>
  </xdr:twoCellAnchor>
  <xdr:twoCellAnchor>
    <xdr:from>
      <xdr:col>5</xdr:col>
      <xdr:colOff>0</xdr:colOff>
      <xdr:row>18</xdr:row>
      <xdr:rowOff>95250</xdr:rowOff>
    </xdr:from>
    <xdr:to>
      <xdr:col>5</xdr:col>
      <xdr:colOff>647700</xdr:colOff>
      <xdr:row>18</xdr:row>
      <xdr:rowOff>285750</xdr:rowOff>
    </xdr:to>
    <xdr:sp macro="" textlink="">
      <xdr:nvSpPr>
        <xdr:cNvPr id="16" name="Flèche droite 15"/>
        <xdr:cNvSpPr/>
      </xdr:nvSpPr>
      <xdr:spPr>
        <a:xfrm>
          <a:off x="3924300" y="5438775"/>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76200</xdr:colOff>
      <xdr:row>20</xdr:row>
      <xdr:rowOff>28575</xdr:rowOff>
    </xdr:from>
    <xdr:to>
      <xdr:col>0</xdr:col>
      <xdr:colOff>400200</xdr:colOff>
      <xdr:row>20</xdr:row>
      <xdr:rowOff>352575</xdr:rowOff>
    </xdr:to>
    <xdr:sp macro="" textlink="">
      <xdr:nvSpPr>
        <xdr:cNvPr id="18" name="Ellipse 17"/>
        <xdr:cNvSpPr/>
      </xdr:nvSpPr>
      <xdr:spPr>
        <a:xfrm>
          <a:off x="76200" y="6134100"/>
          <a:ext cx="324000" cy="324000"/>
        </a:xfrm>
        <a:prstGeom prst="ellipse">
          <a:avLst/>
        </a:prstGeom>
        <a:solidFill>
          <a:schemeClr val="accent2"/>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bg1"/>
              </a:solidFill>
            </a:rPr>
            <a:t>7</a:t>
          </a:r>
        </a:p>
      </xdr:txBody>
    </xdr:sp>
    <xdr:clientData/>
  </xdr:twoCellAnchor>
  <xdr:twoCellAnchor>
    <xdr:from>
      <xdr:col>0</xdr:col>
      <xdr:colOff>76200</xdr:colOff>
      <xdr:row>24</xdr:row>
      <xdr:rowOff>19050</xdr:rowOff>
    </xdr:from>
    <xdr:to>
      <xdr:col>0</xdr:col>
      <xdr:colOff>400200</xdr:colOff>
      <xdr:row>24</xdr:row>
      <xdr:rowOff>333525</xdr:rowOff>
    </xdr:to>
    <xdr:sp macro="" textlink="">
      <xdr:nvSpPr>
        <xdr:cNvPr id="20" name="Ellipse 19"/>
        <xdr:cNvSpPr/>
      </xdr:nvSpPr>
      <xdr:spPr>
        <a:xfrm>
          <a:off x="76200" y="6238875"/>
          <a:ext cx="324000" cy="314475"/>
        </a:xfrm>
        <a:prstGeom prst="ellipse">
          <a:avLst/>
        </a:prstGeom>
        <a:solidFill>
          <a:schemeClr val="accent2"/>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bg1"/>
              </a:solidFill>
            </a:rPr>
            <a:t>8</a:t>
          </a:r>
        </a:p>
      </xdr:txBody>
    </xdr:sp>
    <xdr:clientData/>
  </xdr:twoCellAnchor>
  <xdr:twoCellAnchor>
    <xdr:from>
      <xdr:col>5</xdr:col>
      <xdr:colOff>9525</xdr:colOff>
      <xdr:row>19</xdr:row>
      <xdr:rowOff>85725</xdr:rowOff>
    </xdr:from>
    <xdr:to>
      <xdr:col>5</xdr:col>
      <xdr:colOff>657225</xdr:colOff>
      <xdr:row>19</xdr:row>
      <xdr:rowOff>276225</xdr:rowOff>
    </xdr:to>
    <xdr:sp macro="" textlink="">
      <xdr:nvSpPr>
        <xdr:cNvPr id="21" name="Flèche droite 20"/>
        <xdr:cNvSpPr/>
      </xdr:nvSpPr>
      <xdr:spPr>
        <a:xfrm>
          <a:off x="4010025" y="5581650"/>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9525</xdr:colOff>
      <xdr:row>20</xdr:row>
      <xdr:rowOff>76200</xdr:rowOff>
    </xdr:from>
    <xdr:to>
      <xdr:col>5</xdr:col>
      <xdr:colOff>657225</xdr:colOff>
      <xdr:row>20</xdr:row>
      <xdr:rowOff>266700</xdr:rowOff>
    </xdr:to>
    <xdr:sp macro="" textlink="">
      <xdr:nvSpPr>
        <xdr:cNvPr id="22" name="Flèche droite 21"/>
        <xdr:cNvSpPr/>
      </xdr:nvSpPr>
      <xdr:spPr>
        <a:xfrm>
          <a:off x="4010025" y="5953125"/>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24</xdr:row>
      <xdr:rowOff>76200</xdr:rowOff>
    </xdr:from>
    <xdr:to>
      <xdr:col>5</xdr:col>
      <xdr:colOff>647700</xdr:colOff>
      <xdr:row>24</xdr:row>
      <xdr:rowOff>266700</xdr:rowOff>
    </xdr:to>
    <xdr:sp macro="" textlink="">
      <xdr:nvSpPr>
        <xdr:cNvPr id="23" name="Flèche droite 22"/>
        <xdr:cNvSpPr/>
      </xdr:nvSpPr>
      <xdr:spPr>
        <a:xfrm>
          <a:off x="4000500" y="6296025"/>
          <a:ext cx="647700" cy="1905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21</xdr:row>
      <xdr:rowOff>38100</xdr:rowOff>
    </xdr:from>
    <xdr:to>
      <xdr:col>5</xdr:col>
      <xdr:colOff>647700</xdr:colOff>
      <xdr:row>21</xdr:row>
      <xdr:rowOff>152400</xdr:rowOff>
    </xdr:to>
    <xdr:sp macro="" textlink="">
      <xdr:nvSpPr>
        <xdr:cNvPr id="24" name="Flèche droite 23"/>
        <xdr:cNvSpPr/>
      </xdr:nvSpPr>
      <xdr:spPr>
        <a:xfrm>
          <a:off x="4000500" y="6219825"/>
          <a:ext cx="647700" cy="1143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22</xdr:row>
      <xdr:rowOff>28575</xdr:rowOff>
    </xdr:from>
    <xdr:to>
      <xdr:col>5</xdr:col>
      <xdr:colOff>647700</xdr:colOff>
      <xdr:row>22</xdr:row>
      <xdr:rowOff>142875</xdr:rowOff>
    </xdr:to>
    <xdr:sp macro="" textlink="">
      <xdr:nvSpPr>
        <xdr:cNvPr id="25" name="Flèche droite 24"/>
        <xdr:cNvSpPr/>
      </xdr:nvSpPr>
      <xdr:spPr>
        <a:xfrm>
          <a:off x="4000500" y="6400800"/>
          <a:ext cx="647700" cy="1143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23</xdr:row>
      <xdr:rowOff>38100</xdr:rowOff>
    </xdr:from>
    <xdr:to>
      <xdr:col>5</xdr:col>
      <xdr:colOff>647700</xdr:colOff>
      <xdr:row>23</xdr:row>
      <xdr:rowOff>152400</xdr:rowOff>
    </xdr:to>
    <xdr:sp macro="" textlink="">
      <xdr:nvSpPr>
        <xdr:cNvPr id="26" name="Flèche droite 25"/>
        <xdr:cNvSpPr/>
      </xdr:nvSpPr>
      <xdr:spPr>
        <a:xfrm>
          <a:off x="4000500" y="6600825"/>
          <a:ext cx="647700" cy="114300"/>
        </a:xfrm>
        <a:prstGeom prst="rightArrow">
          <a:avLst/>
        </a:prstGeom>
        <a:solidFill>
          <a:srgbClr val="FF6600"/>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23"/>
  <sheetViews>
    <sheetView showGridLines="0" zoomScaleNormal="100" workbookViewId="0">
      <selection activeCell="E20" sqref="E20"/>
    </sheetView>
  </sheetViews>
  <sheetFormatPr baseColWidth="10" defaultRowHeight="15"/>
  <cols>
    <col min="1" max="1" width="35.28515625" customWidth="1"/>
    <col min="2" max="3" width="34.7109375" customWidth="1"/>
    <col min="4" max="4" width="10" style="15" customWidth="1"/>
    <col min="5" max="5" width="11.42578125" customWidth="1"/>
    <col min="6" max="6" width="10.5703125" style="23" customWidth="1"/>
    <col min="7" max="7" width="13.85546875" style="23" customWidth="1"/>
    <col min="8" max="8" width="14.42578125" style="23" customWidth="1"/>
    <col min="9" max="9" width="10.85546875" customWidth="1"/>
    <col min="10" max="10" width="13.5703125" customWidth="1"/>
    <col min="11" max="11" width="14.42578125" customWidth="1"/>
  </cols>
  <sheetData>
    <row r="1" spans="1:11" s="23" customFormat="1" ht="18.75">
      <c r="A1" s="85" t="s">
        <v>46</v>
      </c>
      <c r="B1" s="85"/>
      <c r="C1" s="85"/>
      <c r="D1" s="85"/>
      <c r="E1" s="85"/>
      <c r="F1" s="85"/>
      <c r="G1" s="85"/>
      <c r="H1" s="85"/>
      <c r="I1" s="85"/>
      <c r="J1" s="85"/>
      <c r="K1" s="85"/>
    </row>
    <row r="2" spans="1:11" s="23" customFormat="1">
      <c r="A2" s="86" t="s">
        <v>28</v>
      </c>
      <c r="B2" s="86"/>
      <c r="C2" s="86"/>
      <c r="D2" s="86"/>
      <c r="E2" s="86"/>
      <c r="F2" s="86"/>
      <c r="G2" s="86"/>
      <c r="H2" s="86"/>
      <c r="I2" s="86"/>
      <c r="J2" s="86"/>
      <c r="K2" s="86"/>
    </row>
    <row r="3" spans="1:11" ht="15.75" thickBot="1">
      <c r="F3" s="83" t="s">
        <v>23</v>
      </c>
      <c r="G3" s="83"/>
      <c r="H3" s="83"/>
      <c r="I3" s="82" t="s">
        <v>24</v>
      </c>
      <c r="J3" s="82"/>
      <c r="K3" s="82"/>
    </row>
    <row r="4" spans="1:11" ht="30.75" customHeight="1">
      <c r="A4" s="42"/>
      <c r="B4" s="58" t="s">
        <v>0</v>
      </c>
      <c r="C4" s="43" t="s">
        <v>1</v>
      </c>
      <c r="D4" s="16"/>
      <c r="F4" s="59" t="s">
        <v>15</v>
      </c>
      <c r="G4" s="59" t="s">
        <v>16</v>
      </c>
      <c r="H4" s="59" t="s">
        <v>17</v>
      </c>
      <c r="I4" s="28" t="s">
        <v>15</v>
      </c>
      <c r="J4" s="28" t="s">
        <v>16</v>
      </c>
      <c r="K4" s="28" t="s">
        <v>17</v>
      </c>
    </row>
    <row r="5" spans="1:11">
      <c r="A5" s="44" t="s">
        <v>11</v>
      </c>
      <c r="B5" s="61">
        <v>6.0359999999999996</v>
      </c>
      <c r="C5" s="45">
        <v>7.2434200000000004</v>
      </c>
      <c r="D5" s="17"/>
      <c r="F5" s="60">
        <v>1</v>
      </c>
      <c r="G5" s="57">
        <v>249</v>
      </c>
      <c r="H5" s="57">
        <v>260</v>
      </c>
      <c r="I5" s="26">
        <v>1</v>
      </c>
      <c r="J5" s="27">
        <v>190</v>
      </c>
      <c r="K5" s="27">
        <v>267</v>
      </c>
    </row>
    <row r="6" spans="1:11">
      <c r="A6" s="44" t="s">
        <v>12</v>
      </c>
      <c r="B6" s="10">
        <f>'ESTIMATION TRANSPOSITION'!G12</f>
        <v>0</v>
      </c>
      <c r="C6" s="46">
        <f>'ESTIMATION TRANSPOSITION'!G17</f>
        <v>0</v>
      </c>
      <c r="D6" s="17"/>
      <c r="F6" s="60">
        <v>2</v>
      </c>
      <c r="G6" s="57">
        <v>260</v>
      </c>
      <c r="H6" s="57">
        <v>320</v>
      </c>
      <c r="I6" s="26">
        <v>2</v>
      </c>
      <c r="J6" s="27">
        <v>198</v>
      </c>
      <c r="K6" s="27">
        <v>302</v>
      </c>
    </row>
    <row r="7" spans="1:11">
      <c r="A7" s="44" t="s">
        <v>13</v>
      </c>
      <c r="B7" s="35">
        <f>'ESTIMATION TRANSPOSITION'!G13</f>
        <v>0</v>
      </c>
      <c r="C7" s="47"/>
      <c r="D7" s="17"/>
      <c r="F7" s="60">
        <v>3</v>
      </c>
      <c r="G7" s="57">
        <v>291</v>
      </c>
      <c r="H7" s="57">
        <v>370</v>
      </c>
      <c r="I7" s="26">
        <v>3</v>
      </c>
      <c r="J7" s="27">
        <v>215</v>
      </c>
      <c r="K7" s="27">
        <v>337</v>
      </c>
    </row>
    <row r="8" spans="1:11">
      <c r="A8" s="44" t="s">
        <v>2</v>
      </c>
      <c r="B8" s="13">
        <f>'ESTIMATION TRANSPOSITION'!G14*14</f>
        <v>0</v>
      </c>
      <c r="C8" s="48"/>
      <c r="D8" s="18"/>
      <c r="F8" s="60">
        <v>4</v>
      </c>
      <c r="G8" s="57">
        <v>331</v>
      </c>
      <c r="H8" s="57">
        <v>410</v>
      </c>
      <c r="I8" s="26">
        <v>4</v>
      </c>
      <c r="J8" s="27">
        <v>240</v>
      </c>
      <c r="K8" s="27">
        <v>377</v>
      </c>
    </row>
    <row r="9" spans="1:11">
      <c r="A9" s="44" t="s">
        <v>3</v>
      </c>
      <c r="B9" s="6">
        <f>B8/14</f>
        <v>0</v>
      </c>
      <c r="C9" s="48"/>
      <c r="D9" s="18"/>
      <c r="F9" s="60">
        <v>5</v>
      </c>
      <c r="G9" s="57">
        <v>371</v>
      </c>
      <c r="H9" s="57">
        <v>490</v>
      </c>
      <c r="I9" s="26" t="s">
        <v>20</v>
      </c>
      <c r="J9" s="27">
        <v>260</v>
      </c>
      <c r="K9" s="27">
        <v>432</v>
      </c>
    </row>
    <row r="10" spans="1:11">
      <c r="A10" s="49" t="s">
        <v>4</v>
      </c>
      <c r="B10" s="30"/>
      <c r="C10" s="50" t="e">
        <f>LOOKUP(D10,I5:I14,J5:J14)</f>
        <v>#N/A</v>
      </c>
      <c r="D10" s="22">
        <f>C6</f>
        <v>0</v>
      </c>
      <c r="F10" s="60"/>
      <c r="G10" s="57"/>
      <c r="H10" s="57"/>
      <c r="I10" s="26" t="s">
        <v>21</v>
      </c>
      <c r="J10" s="27">
        <v>285</v>
      </c>
      <c r="K10" s="27">
        <v>477</v>
      </c>
    </row>
    <row r="11" spans="1:11">
      <c r="A11" s="49" t="s">
        <v>5</v>
      </c>
      <c r="B11" s="29"/>
      <c r="C11" s="51" t="e">
        <f>C10*C5</f>
        <v>#N/A</v>
      </c>
      <c r="D11" s="19"/>
      <c r="E11" s="3">
        <v>1.6500000000000001E-2</v>
      </c>
      <c r="F11" s="60">
        <v>6</v>
      </c>
      <c r="G11" s="57">
        <v>416</v>
      </c>
      <c r="H11" s="57">
        <v>580</v>
      </c>
      <c r="I11" s="26">
        <v>6</v>
      </c>
      <c r="J11" s="27">
        <v>315</v>
      </c>
      <c r="K11" s="27">
        <v>512</v>
      </c>
    </row>
    <row r="12" spans="1:11">
      <c r="A12" s="49" t="s">
        <v>7</v>
      </c>
      <c r="B12" s="29"/>
      <c r="C12" s="51" t="e">
        <f>C11+(C11*E11)</f>
        <v>#N/A</v>
      </c>
      <c r="D12" s="19"/>
      <c r="E12" s="34"/>
      <c r="F12" s="60">
        <v>7</v>
      </c>
      <c r="G12" s="57">
        <v>486</v>
      </c>
      <c r="H12" s="57">
        <v>670</v>
      </c>
      <c r="I12" s="26">
        <v>7</v>
      </c>
      <c r="J12" s="27">
        <v>360</v>
      </c>
      <c r="K12" s="27">
        <v>587</v>
      </c>
    </row>
    <row r="13" spans="1:11">
      <c r="A13" s="52" t="s">
        <v>26</v>
      </c>
      <c r="B13" s="7">
        <f>'ESTIMATION TRANSPOSITION'!G15</f>
        <v>0</v>
      </c>
      <c r="C13" s="62">
        <f>B13*2</f>
        <v>0</v>
      </c>
      <c r="D13" s="18"/>
      <c r="F13" s="60">
        <v>8</v>
      </c>
      <c r="G13" s="57">
        <v>556</v>
      </c>
      <c r="H13" s="57">
        <v>760</v>
      </c>
      <c r="I13" s="26">
        <v>8</v>
      </c>
      <c r="J13" s="27">
        <v>400</v>
      </c>
      <c r="K13" s="27">
        <v>635</v>
      </c>
    </row>
    <row r="14" spans="1:11">
      <c r="A14" s="44" t="s">
        <v>27</v>
      </c>
      <c r="B14" s="29"/>
      <c r="C14" s="53">
        <f>IF(C13&lt;50,B13*2,50)</f>
        <v>0</v>
      </c>
      <c r="D14" s="19"/>
      <c r="F14" s="60">
        <v>9</v>
      </c>
      <c r="G14" s="57">
        <v>706</v>
      </c>
      <c r="H14" s="57">
        <v>930</v>
      </c>
      <c r="I14" s="26">
        <v>9</v>
      </c>
      <c r="J14" s="27">
        <v>430</v>
      </c>
      <c r="K14" s="27">
        <v>675</v>
      </c>
    </row>
    <row r="15" spans="1:11" ht="15.75" thickBot="1">
      <c r="A15" s="54" t="s">
        <v>6</v>
      </c>
      <c r="B15" s="55"/>
      <c r="C15" s="56">
        <f>C14*C5</f>
        <v>0</v>
      </c>
    </row>
    <row r="16" spans="1:11">
      <c r="A16" s="23"/>
      <c r="B16" s="41" t="s">
        <v>18</v>
      </c>
      <c r="C16" s="41" t="s">
        <v>19</v>
      </c>
      <c r="D16" s="20"/>
    </row>
    <row r="17" spans="1:11">
      <c r="A17" s="31" t="s">
        <v>8</v>
      </c>
      <c r="B17" s="32">
        <f>B9</f>
        <v>0</v>
      </c>
      <c r="C17" s="33" t="e">
        <f>C12+C15</f>
        <v>#N/A</v>
      </c>
      <c r="D17" s="22"/>
    </row>
    <row r="18" spans="1:11" s="23" customFormat="1" ht="15" customHeight="1">
      <c r="A18" s="11" t="s">
        <v>9</v>
      </c>
      <c r="B18" s="8" t="e">
        <f>B17-C17</f>
        <v>#N/A</v>
      </c>
      <c r="C18" s="4"/>
      <c r="D18" s="22"/>
    </row>
    <row r="19" spans="1:11">
      <c r="A19" s="11"/>
      <c r="B19" s="36" t="e">
        <f>IF(B18&gt;0,B18/C5)</f>
        <v>#N/A</v>
      </c>
      <c r="C19" s="4"/>
      <c r="D19" s="21">
        <f>C6</f>
        <v>0</v>
      </c>
      <c r="E19" t="e">
        <f>LOOKUP(D19,I5:I14,K5:K14)</f>
        <v>#N/A</v>
      </c>
    </row>
    <row r="20" spans="1:11" s="23" customFormat="1">
      <c r="A20" s="12" t="s">
        <v>10</v>
      </c>
      <c r="B20" s="40" t="e">
        <f>ROUNDUP(B19,0)</f>
        <v>#N/A</v>
      </c>
      <c r="C20" s="14" t="e">
        <f>C10+C14+B20</f>
        <v>#N/A</v>
      </c>
      <c r="D20" s="21"/>
      <c r="E20" s="67" t="e">
        <f>E19-C20</f>
        <v>#N/A</v>
      </c>
    </row>
    <row r="21" spans="1:11" ht="15.75">
      <c r="A21" s="24" t="s">
        <v>25</v>
      </c>
      <c r="B21" s="9"/>
      <c r="C21" s="25" t="e">
        <f>C12+C15+(B20*C5)</f>
        <v>#N/A</v>
      </c>
      <c r="D21" s="18"/>
      <c r="G21" s="37" t="s">
        <v>29</v>
      </c>
    </row>
    <row r="22" spans="1:11" s="23" customFormat="1">
      <c r="A22" s="5" t="s">
        <v>30</v>
      </c>
      <c r="B22" s="39" t="e">
        <f>IF(B18&lt;0,C17)</f>
        <v>#N/A</v>
      </c>
      <c r="C22" s="14"/>
      <c r="D22" s="21"/>
      <c r="G22" s="38" t="e">
        <f>C21-B17</f>
        <v>#N/A</v>
      </c>
    </row>
    <row r="23" spans="1:11" ht="52.5" customHeight="1">
      <c r="A23" s="84" t="s">
        <v>14</v>
      </c>
      <c r="B23" s="84"/>
      <c r="C23" s="84"/>
      <c r="D23" s="84"/>
      <c r="E23" s="84"/>
      <c r="F23" s="84"/>
      <c r="G23" s="84"/>
      <c r="H23" s="84"/>
      <c r="I23" s="84"/>
      <c r="J23" s="84"/>
      <c r="K23" s="84"/>
    </row>
  </sheetData>
  <mergeCells count="5">
    <mergeCell ref="I3:K3"/>
    <mergeCell ref="F3:H3"/>
    <mergeCell ref="A23:K23"/>
    <mergeCell ref="A1:K1"/>
    <mergeCell ref="A2:K2"/>
  </mergeCells>
  <conditionalFormatting sqref="C20">
    <cfRule type="expression" dxfId="9" priority="2">
      <formula>$C$20&gt;$E$19</formula>
    </cfRule>
  </conditionalFormatting>
  <conditionalFormatting sqref="C22">
    <cfRule type="expression" dxfId="8" priority="1">
      <formula>$C$20&gt;$E$19</formula>
    </cfRule>
  </conditionalFormatting>
  <pageMargins left="0.7" right="0.7" top="0.75" bottom="0.75" header="0.3" footer="0.3"/>
  <pageSetup paperSize="9" scale="7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
  <sheetViews>
    <sheetView zoomScale="90" zoomScaleNormal="90" workbookViewId="0">
      <selection activeCell="C14" sqref="C14"/>
    </sheetView>
  </sheetViews>
  <sheetFormatPr baseColWidth="10" defaultRowHeight="15"/>
  <cols>
    <col min="1" max="1" width="35.28515625" style="23" customWidth="1"/>
    <col min="2" max="3" width="34.7109375" style="23" customWidth="1"/>
    <col min="4" max="4" width="10" style="15" customWidth="1"/>
    <col min="5" max="5" width="11.42578125" style="23" customWidth="1"/>
    <col min="6" max="6" width="10.5703125" style="23" customWidth="1"/>
    <col min="7" max="7" width="13.85546875" style="23" customWidth="1"/>
    <col min="8" max="8" width="14.42578125" style="23" customWidth="1"/>
    <col min="9" max="9" width="10.85546875" style="23" customWidth="1"/>
    <col min="10" max="10" width="13.5703125" style="23" customWidth="1"/>
    <col min="11" max="11" width="14.42578125" style="23" customWidth="1"/>
    <col min="12" max="16384" width="11.42578125" style="23"/>
  </cols>
  <sheetData>
    <row r="1" spans="1:11" ht="18.75">
      <c r="A1" s="85" t="s">
        <v>45</v>
      </c>
      <c r="B1" s="85"/>
      <c r="C1" s="85"/>
      <c r="D1" s="85"/>
      <c r="E1" s="85"/>
      <c r="F1" s="85"/>
      <c r="G1" s="85"/>
      <c r="H1" s="85"/>
      <c r="I1" s="85"/>
      <c r="J1" s="85"/>
      <c r="K1" s="85"/>
    </row>
    <row r="2" spans="1:11">
      <c r="A2" s="86" t="s">
        <v>28</v>
      </c>
      <c r="B2" s="86"/>
      <c r="C2" s="86"/>
      <c r="D2" s="86"/>
      <c r="E2" s="86"/>
      <c r="F2" s="86"/>
      <c r="G2" s="86"/>
      <c r="H2" s="86"/>
      <c r="I2" s="86"/>
      <c r="J2" s="86"/>
      <c r="K2" s="86"/>
    </row>
    <row r="3" spans="1:11" ht="15.75" thickBot="1">
      <c r="F3" s="83" t="s">
        <v>23</v>
      </c>
      <c r="G3" s="83"/>
      <c r="H3" s="83"/>
      <c r="I3" s="82" t="s">
        <v>24</v>
      </c>
      <c r="J3" s="82"/>
      <c r="K3" s="82"/>
    </row>
    <row r="4" spans="1:11" ht="30.75" customHeight="1">
      <c r="A4" s="42"/>
      <c r="B4" s="58" t="s">
        <v>0</v>
      </c>
      <c r="C4" s="43" t="s">
        <v>1</v>
      </c>
      <c r="D4" s="16"/>
      <c r="F4" s="59" t="s">
        <v>15</v>
      </c>
      <c r="G4" s="59" t="s">
        <v>16</v>
      </c>
      <c r="H4" s="59" t="s">
        <v>17</v>
      </c>
      <c r="I4" s="28" t="s">
        <v>15</v>
      </c>
      <c r="J4" s="28" t="s">
        <v>16</v>
      </c>
      <c r="K4" s="28" t="s">
        <v>17</v>
      </c>
    </row>
    <row r="5" spans="1:11">
      <c r="A5" s="44" t="s">
        <v>11</v>
      </c>
      <c r="B5" s="61">
        <v>6.0359999999999996</v>
      </c>
      <c r="C5" s="45">
        <v>7.2434200000000004</v>
      </c>
      <c r="D5" s="17"/>
      <c r="F5" s="60">
        <v>1</v>
      </c>
      <c r="G5" s="57">
        <v>249</v>
      </c>
      <c r="H5" s="57">
        <v>260</v>
      </c>
      <c r="I5" s="60" t="s">
        <v>71</v>
      </c>
      <c r="J5" s="57">
        <v>215</v>
      </c>
      <c r="K5" s="57">
        <v>337</v>
      </c>
    </row>
    <row r="6" spans="1:11">
      <c r="A6" s="44" t="s">
        <v>12</v>
      </c>
      <c r="B6" s="10">
        <f>'ESTIMATION TRANSPOSITION'!G12</f>
        <v>0</v>
      </c>
      <c r="C6" s="46">
        <f>'ESTIMATION TRANSPOSITION'!H17</f>
        <v>0</v>
      </c>
      <c r="D6" s="17"/>
      <c r="F6" s="60">
        <v>2</v>
      </c>
      <c r="G6" s="57">
        <v>260</v>
      </c>
      <c r="H6" s="57">
        <v>320</v>
      </c>
      <c r="I6" s="60" t="s">
        <v>34</v>
      </c>
      <c r="J6" s="57">
        <v>240</v>
      </c>
      <c r="K6" s="57">
        <v>377</v>
      </c>
    </row>
    <row r="7" spans="1:11">
      <c r="A7" s="44" t="s">
        <v>13</v>
      </c>
      <c r="B7" s="35">
        <f>'ESTIMATION TRANSPOSITION'!H13</f>
        <v>0</v>
      </c>
      <c r="C7" s="47"/>
      <c r="D7" s="17"/>
      <c r="F7" s="60">
        <v>3</v>
      </c>
      <c r="G7" s="57">
        <v>291</v>
      </c>
      <c r="H7" s="57">
        <v>370</v>
      </c>
      <c r="I7" s="60" t="s">
        <v>72</v>
      </c>
      <c r="J7" s="57">
        <v>260</v>
      </c>
      <c r="K7" s="57">
        <v>402</v>
      </c>
    </row>
    <row r="8" spans="1:11">
      <c r="A8" s="44" t="s">
        <v>2</v>
      </c>
      <c r="B8" s="13">
        <f>'ESTIMATION TRANSPOSITION'!H14*14</f>
        <v>0</v>
      </c>
      <c r="C8" s="48"/>
      <c r="D8" s="18"/>
      <c r="F8" s="60">
        <v>4</v>
      </c>
      <c r="G8" s="57">
        <v>331</v>
      </c>
      <c r="H8" s="57">
        <v>410</v>
      </c>
      <c r="I8" s="60" t="s">
        <v>73</v>
      </c>
      <c r="J8" s="57">
        <v>260</v>
      </c>
      <c r="K8" s="57">
        <v>447</v>
      </c>
    </row>
    <row r="9" spans="1:11">
      <c r="A9" s="44" t="s">
        <v>3</v>
      </c>
      <c r="B9" s="6">
        <f>B8/14</f>
        <v>0</v>
      </c>
      <c r="C9" s="48"/>
      <c r="D9" s="18"/>
      <c r="F9" s="60">
        <v>5</v>
      </c>
      <c r="G9" s="57">
        <v>371</v>
      </c>
      <c r="H9" s="57">
        <v>490</v>
      </c>
      <c r="I9" s="60">
        <v>3</v>
      </c>
      <c r="J9" s="57">
        <v>291</v>
      </c>
      <c r="K9" s="57">
        <v>507</v>
      </c>
    </row>
    <row r="10" spans="1:11">
      <c r="A10" s="49" t="s">
        <v>4</v>
      </c>
      <c r="B10" s="30"/>
      <c r="C10" s="50" t="e">
        <f>LOOKUP(D10,I5:I14,J5:J14)</f>
        <v>#N/A</v>
      </c>
      <c r="D10" s="22">
        <f>C6</f>
        <v>0</v>
      </c>
      <c r="F10" s="60"/>
      <c r="G10" s="57"/>
      <c r="H10" s="57"/>
      <c r="I10" s="60" t="s">
        <v>82</v>
      </c>
      <c r="J10" s="57">
        <v>323</v>
      </c>
      <c r="K10" s="57">
        <v>537</v>
      </c>
    </row>
    <row r="11" spans="1:11">
      <c r="A11" s="49" t="s">
        <v>5</v>
      </c>
      <c r="B11" s="29"/>
      <c r="C11" s="51" t="e">
        <f>C10*C5</f>
        <v>#N/A</v>
      </c>
      <c r="D11" s="19"/>
      <c r="E11" s="3">
        <v>1.6500000000000001E-2</v>
      </c>
      <c r="F11" s="60">
        <v>6</v>
      </c>
      <c r="G11" s="57">
        <v>416</v>
      </c>
      <c r="H11" s="57">
        <v>580</v>
      </c>
      <c r="I11" s="60" t="s">
        <v>74</v>
      </c>
      <c r="J11" s="57">
        <v>338</v>
      </c>
      <c r="K11" s="57">
        <v>567</v>
      </c>
    </row>
    <row r="12" spans="1:11">
      <c r="A12" s="49" t="s">
        <v>7</v>
      </c>
      <c r="B12" s="29"/>
      <c r="C12" s="51" t="e">
        <f>C11+(C11*E11)</f>
        <v>#N/A</v>
      </c>
      <c r="D12" s="19"/>
      <c r="E12" s="34"/>
      <c r="F12" s="60">
        <v>7</v>
      </c>
      <c r="G12" s="57">
        <v>486</v>
      </c>
      <c r="H12" s="57">
        <v>670</v>
      </c>
      <c r="I12" s="60" t="s">
        <v>20</v>
      </c>
      <c r="J12" s="57">
        <v>352</v>
      </c>
      <c r="K12" s="57">
        <v>602</v>
      </c>
    </row>
    <row r="13" spans="1:11">
      <c r="A13" s="52" t="s">
        <v>26</v>
      </c>
      <c r="B13" s="7">
        <f>'ESTIMATION TRANSPOSITION'!H15</f>
        <v>0</v>
      </c>
      <c r="C13" s="62">
        <f>B13*2</f>
        <v>0</v>
      </c>
      <c r="D13" s="18"/>
      <c r="F13" s="60">
        <v>8</v>
      </c>
      <c r="G13" s="57">
        <v>556</v>
      </c>
      <c r="H13" s="57">
        <v>760</v>
      </c>
      <c r="I13" s="60" t="s">
        <v>21</v>
      </c>
      <c r="J13" s="57">
        <v>382</v>
      </c>
      <c r="K13" s="57">
        <v>632</v>
      </c>
    </row>
    <row r="14" spans="1:11">
      <c r="A14" s="44" t="s">
        <v>27</v>
      </c>
      <c r="B14" s="29"/>
      <c r="C14" s="53">
        <f>IF(C13&lt;50,B13*2,50)</f>
        <v>0</v>
      </c>
      <c r="D14" s="19"/>
      <c r="F14" s="60">
        <v>9</v>
      </c>
      <c r="G14" s="57">
        <v>706</v>
      </c>
      <c r="H14" s="57">
        <v>930</v>
      </c>
      <c r="I14" s="60" t="s">
        <v>40</v>
      </c>
      <c r="J14" s="57">
        <v>397</v>
      </c>
      <c r="K14" s="57">
        <v>672</v>
      </c>
    </row>
    <row r="15" spans="1:11" ht="15.75" thickBot="1">
      <c r="A15" s="54" t="s">
        <v>6</v>
      </c>
      <c r="B15" s="55"/>
      <c r="C15" s="56">
        <f>C14*C5</f>
        <v>0</v>
      </c>
      <c r="I15" s="60" t="s">
        <v>41</v>
      </c>
      <c r="J15" s="57">
        <v>458</v>
      </c>
      <c r="K15" s="57">
        <v>715</v>
      </c>
    </row>
    <row r="16" spans="1:11">
      <c r="B16" s="41" t="s">
        <v>18</v>
      </c>
      <c r="C16" s="41" t="s">
        <v>19</v>
      </c>
      <c r="D16" s="20"/>
      <c r="I16" s="60" t="s">
        <v>42</v>
      </c>
      <c r="J16" s="57">
        <v>570</v>
      </c>
      <c r="K16" s="57">
        <v>785</v>
      </c>
    </row>
    <row r="17" spans="1:11">
      <c r="A17" s="31" t="s">
        <v>8</v>
      </c>
      <c r="B17" s="32">
        <f>B9</f>
        <v>0</v>
      </c>
      <c r="C17" s="33" t="e">
        <f>C12+C15</f>
        <v>#N/A</v>
      </c>
      <c r="D17" s="22"/>
      <c r="E17" s="23" t="s">
        <v>22</v>
      </c>
      <c r="I17" s="60" t="s">
        <v>75</v>
      </c>
      <c r="J17" s="57">
        <v>618</v>
      </c>
      <c r="K17" s="57">
        <v>860</v>
      </c>
    </row>
    <row r="18" spans="1:11" ht="15" customHeight="1">
      <c r="A18" s="11" t="s">
        <v>9</v>
      </c>
      <c r="B18" s="8" t="e">
        <f>B17-C17</f>
        <v>#N/A</v>
      </c>
      <c r="C18" s="4"/>
      <c r="D18" s="22"/>
      <c r="I18" s="60" t="s">
        <v>76</v>
      </c>
      <c r="J18" s="57">
        <v>668</v>
      </c>
      <c r="K18" s="57">
        <v>930</v>
      </c>
    </row>
    <row r="19" spans="1:11" ht="15" customHeight="1">
      <c r="A19" s="11"/>
      <c r="B19" s="36" t="e">
        <f>IF(B18&gt;0,B18/C5)</f>
        <v>#N/A</v>
      </c>
      <c r="C19" s="4"/>
      <c r="D19" s="21">
        <f>C6</f>
        <v>0</v>
      </c>
      <c r="E19" s="23" t="e">
        <f>LOOKUP(D19,I5:I19,K5:K19)</f>
        <v>#N/A</v>
      </c>
      <c r="I19" s="60">
        <v>10</v>
      </c>
      <c r="J19" s="57">
        <v>700</v>
      </c>
      <c r="K19" s="57">
        <v>975</v>
      </c>
    </row>
    <row r="20" spans="1:11">
      <c r="A20" s="12" t="s">
        <v>10</v>
      </c>
      <c r="B20" s="40" t="e">
        <f>ROUNDUP(B19,0)</f>
        <v>#N/A</v>
      </c>
      <c r="C20" s="14" t="e">
        <f>C10+C14+B20</f>
        <v>#N/A</v>
      </c>
      <c r="D20" s="21"/>
      <c r="E20" s="67" t="e">
        <f>E19-C20</f>
        <v>#N/A</v>
      </c>
    </row>
    <row r="21" spans="1:11" ht="15.75">
      <c r="A21" s="24" t="s">
        <v>25</v>
      </c>
      <c r="B21" s="9"/>
      <c r="C21" s="25" t="e">
        <f>C12+C15+(B20*C5)</f>
        <v>#N/A</v>
      </c>
      <c r="D21" s="18"/>
      <c r="G21" s="37" t="s">
        <v>29</v>
      </c>
    </row>
    <row r="22" spans="1:11">
      <c r="A22" s="5" t="s">
        <v>30</v>
      </c>
      <c r="B22" s="39" t="e">
        <f>IF(B18&lt;0,C17)</f>
        <v>#N/A</v>
      </c>
      <c r="C22" s="14"/>
      <c r="D22" s="21"/>
      <c r="G22" s="38" t="e">
        <f>C21-B17</f>
        <v>#N/A</v>
      </c>
    </row>
    <row r="23" spans="1:11" ht="52.5" customHeight="1">
      <c r="A23" s="84" t="s">
        <v>14</v>
      </c>
      <c r="B23" s="84"/>
      <c r="C23" s="84"/>
      <c r="D23" s="84"/>
      <c r="E23" s="84"/>
      <c r="F23" s="84"/>
      <c r="G23" s="84"/>
      <c r="H23" s="84"/>
      <c r="I23" s="84"/>
      <c r="J23" s="84"/>
      <c r="K23" s="84"/>
    </row>
  </sheetData>
  <mergeCells count="5">
    <mergeCell ref="A1:K1"/>
    <mergeCell ref="A2:K2"/>
    <mergeCell ref="F3:H3"/>
    <mergeCell ref="I3:K3"/>
    <mergeCell ref="A23:K23"/>
  </mergeCells>
  <conditionalFormatting sqref="C20">
    <cfRule type="expression" dxfId="7" priority="2">
      <formula>$C$20&gt;$E$19</formula>
    </cfRule>
  </conditionalFormatting>
  <conditionalFormatting sqref="C22">
    <cfRule type="expression" dxfId="6" priority="1">
      <formula>$C$20&gt;$E$19</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
  <sheetViews>
    <sheetView showGridLines="0" tabSelected="1" workbookViewId="0">
      <pane ySplit="1" topLeftCell="A2" activePane="bottomLeft" state="frozen"/>
      <selection activeCell="D32" sqref="D32"/>
      <selection pane="bottomLeft" activeCell="G12" sqref="G12"/>
    </sheetView>
  </sheetViews>
  <sheetFormatPr baseColWidth="10" defaultRowHeight="15"/>
  <cols>
    <col min="1" max="1" width="7.28515625" customWidth="1"/>
    <col min="5" max="5" width="18.42578125" customWidth="1"/>
    <col min="7" max="8" width="16.7109375" customWidth="1"/>
  </cols>
  <sheetData>
    <row r="1" spans="1:14" ht="60" customHeight="1">
      <c r="D1" s="111" t="s">
        <v>77</v>
      </c>
      <c r="E1" s="111"/>
      <c r="F1" s="111"/>
      <c r="G1" s="111"/>
      <c r="H1" s="111"/>
      <c r="I1" s="111"/>
      <c r="J1" s="111"/>
      <c r="K1" s="111"/>
      <c r="L1" s="111"/>
      <c r="M1" s="111"/>
      <c r="N1" s="111"/>
    </row>
    <row r="2" spans="1:14" ht="9.75" customHeight="1" thickBot="1">
      <c r="A2" s="112"/>
      <c r="B2" s="112"/>
      <c r="C2" s="112"/>
      <c r="D2" s="112"/>
      <c r="E2" s="112"/>
      <c r="F2" s="112"/>
      <c r="G2" s="112"/>
      <c r="H2" s="112"/>
      <c r="I2" s="112"/>
      <c r="J2" s="112"/>
      <c r="K2" s="112"/>
      <c r="L2" s="112"/>
      <c r="M2" s="112"/>
      <c r="N2" s="112"/>
    </row>
    <row r="3" spans="1:14" ht="15.75">
      <c r="A3" s="105" t="s">
        <v>47</v>
      </c>
      <c r="B3" s="106"/>
      <c r="C3" s="106"/>
      <c r="D3" s="106"/>
      <c r="E3" s="106"/>
      <c r="F3" s="106"/>
      <c r="G3" s="106"/>
      <c r="H3" s="106"/>
      <c r="I3" s="106"/>
      <c r="J3" s="106"/>
      <c r="K3" s="106"/>
      <c r="L3" s="106"/>
      <c r="M3" s="106"/>
      <c r="N3" s="107"/>
    </row>
    <row r="4" spans="1:14" ht="15.75">
      <c r="A4" s="108" t="s">
        <v>78</v>
      </c>
      <c r="B4" s="109"/>
      <c r="C4" s="109"/>
      <c r="D4" s="109"/>
      <c r="E4" s="109"/>
      <c r="F4" s="109"/>
      <c r="G4" s="109"/>
      <c r="H4" s="109"/>
      <c r="I4" s="109"/>
      <c r="J4" s="109"/>
      <c r="K4" s="109"/>
      <c r="L4" s="109"/>
      <c r="M4" s="109"/>
      <c r="N4" s="110"/>
    </row>
    <row r="5" spans="1:14" ht="15.75">
      <c r="A5" s="108" t="s">
        <v>48</v>
      </c>
      <c r="B5" s="109"/>
      <c r="C5" s="109"/>
      <c r="D5" s="109"/>
      <c r="E5" s="109"/>
      <c r="F5" s="109"/>
      <c r="G5" s="109"/>
      <c r="H5" s="109"/>
      <c r="I5" s="109"/>
      <c r="J5" s="109"/>
      <c r="K5" s="109"/>
      <c r="L5" s="109"/>
      <c r="M5" s="109"/>
      <c r="N5" s="110"/>
    </row>
    <row r="6" spans="1:14" ht="15.75">
      <c r="A6" s="94" t="s">
        <v>49</v>
      </c>
      <c r="B6" s="95"/>
      <c r="C6" s="95"/>
      <c r="D6" s="95"/>
      <c r="E6" s="95"/>
      <c r="F6" s="95"/>
      <c r="G6" s="95"/>
      <c r="H6" s="95"/>
      <c r="I6" s="95"/>
      <c r="J6" s="95"/>
      <c r="K6" s="95"/>
      <c r="L6" s="95"/>
      <c r="M6" s="95"/>
      <c r="N6" s="96"/>
    </row>
    <row r="7" spans="1:14" ht="15.75">
      <c r="A7" s="94" t="s">
        <v>50</v>
      </c>
      <c r="B7" s="95"/>
      <c r="C7" s="95"/>
      <c r="D7" s="95"/>
      <c r="E7" s="95"/>
      <c r="F7" s="95"/>
      <c r="G7" s="95"/>
      <c r="H7" s="95"/>
      <c r="I7" s="95"/>
      <c r="J7" s="95"/>
      <c r="K7" s="95"/>
      <c r="L7" s="95"/>
      <c r="M7" s="95"/>
      <c r="N7" s="96"/>
    </row>
    <row r="8" spans="1:14" s="23" customFormat="1" ht="16.5" thickBot="1">
      <c r="A8" s="97" t="s">
        <v>64</v>
      </c>
      <c r="B8" s="98"/>
      <c r="C8" s="98"/>
      <c r="D8" s="98"/>
      <c r="E8" s="98"/>
      <c r="F8" s="98"/>
      <c r="G8" s="98"/>
      <c r="H8" s="98"/>
      <c r="I8" s="98"/>
      <c r="J8" s="98"/>
      <c r="K8" s="98"/>
      <c r="L8" s="98"/>
      <c r="M8" s="98"/>
      <c r="N8" s="99"/>
    </row>
    <row r="9" spans="1:14" s="23" customFormat="1" ht="15.75">
      <c r="A9" s="64"/>
      <c r="B9" s="64"/>
      <c r="C9" s="64"/>
      <c r="D9" s="64"/>
      <c r="E9" s="64"/>
      <c r="F9" s="64"/>
      <c r="G9" s="64"/>
      <c r="H9" s="64"/>
      <c r="I9" s="64"/>
      <c r="J9" s="64"/>
      <c r="K9" s="64"/>
    </row>
    <row r="10" spans="1:14" ht="18.75">
      <c r="G10" s="103" t="s">
        <v>53</v>
      </c>
      <c r="H10" s="104"/>
      <c r="I10" s="100" t="s">
        <v>57</v>
      </c>
      <c r="J10" s="101"/>
      <c r="K10" s="101"/>
      <c r="L10" s="101"/>
      <c r="M10" s="101"/>
      <c r="N10" s="101"/>
    </row>
    <row r="11" spans="1:14" ht="12.75" customHeight="1">
      <c r="B11" s="2"/>
      <c r="C11" s="2"/>
      <c r="D11" s="2"/>
      <c r="E11" s="2"/>
      <c r="F11" s="2"/>
      <c r="G11" s="74" t="s">
        <v>56</v>
      </c>
      <c r="H11" s="75" t="s">
        <v>54</v>
      </c>
      <c r="I11" s="92" t="s">
        <v>58</v>
      </c>
      <c r="J11" s="102"/>
      <c r="K11" s="102"/>
      <c r="L11" s="102"/>
      <c r="M11" s="102"/>
      <c r="N11" s="102"/>
    </row>
    <row r="12" spans="1:14" ht="27" customHeight="1">
      <c r="B12" s="87" t="s">
        <v>51</v>
      </c>
      <c r="C12" s="87"/>
      <c r="D12" s="87"/>
      <c r="E12" s="87"/>
      <c r="F12" s="2"/>
      <c r="G12" s="78"/>
      <c r="H12" s="79"/>
      <c r="I12" s="92"/>
      <c r="J12" s="102"/>
      <c r="K12" s="102"/>
      <c r="L12" s="102"/>
      <c r="M12" s="102"/>
      <c r="N12" s="102"/>
    </row>
    <row r="13" spans="1:14" ht="27" customHeight="1">
      <c r="B13" s="87" t="s">
        <v>52</v>
      </c>
      <c r="C13" s="87"/>
      <c r="D13" s="87"/>
      <c r="E13" s="87"/>
      <c r="G13" s="78"/>
      <c r="H13" s="79"/>
    </row>
    <row r="14" spans="1:14" ht="27" customHeight="1">
      <c r="B14" s="87" t="s">
        <v>79</v>
      </c>
      <c r="C14" s="87"/>
      <c r="D14" s="87"/>
      <c r="E14" s="87"/>
      <c r="G14" s="80"/>
      <c r="H14" s="81"/>
    </row>
    <row r="15" spans="1:14" ht="27" customHeight="1">
      <c r="B15" s="87" t="s">
        <v>55</v>
      </c>
      <c r="C15" s="87"/>
      <c r="D15" s="87"/>
      <c r="E15" s="87"/>
      <c r="G15" s="78"/>
      <c r="H15" s="79"/>
      <c r="I15" s="88" t="s">
        <v>84</v>
      </c>
      <c r="J15" s="88"/>
      <c r="K15" s="88"/>
      <c r="L15" s="88"/>
      <c r="M15" s="88"/>
      <c r="N15" s="88"/>
    </row>
    <row r="16" spans="1:14" ht="30" customHeight="1">
      <c r="B16" s="1"/>
      <c r="E16" s="63"/>
      <c r="I16" s="88"/>
      <c r="J16" s="88"/>
      <c r="K16" s="88"/>
      <c r="L16" s="88"/>
      <c r="M16" s="88"/>
      <c r="N16" s="88"/>
    </row>
    <row r="17" spans="2:14" ht="27" customHeight="1">
      <c r="B17" s="87" t="s">
        <v>59</v>
      </c>
      <c r="C17" s="87"/>
      <c r="D17" s="87"/>
      <c r="E17" s="87"/>
      <c r="G17" s="78"/>
      <c r="H17" s="79"/>
      <c r="I17" s="89" t="s">
        <v>85</v>
      </c>
      <c r="J17" s="89"/>
      <c r="K17" s="89"/>
      <c r="L17" s="89"/>
      <c r="M17" s="89"/>
      <c r="N17" s="89"/>
    </row>
    <row r="18" spans="2:14" ht="25.5" customHeight="1">
      <c r="I18" s="89"/>
      <c r="J18" s="89"/>
      <c r="K18" s="89"/>
      <c r="L18" s="89"/>
      <c r="M18" s="89"/>
      <c r="N18" s="89"/>
    </row>
    <row r="19" spans="2:14" s="23" customFormat="1" ht="27" customHeight="1">
      <c r="B19" s="87" t="s">
        <v>60</v>
      </c>
      <c r="C19" s="87"/>
      <c r="D19" s="87"/>
      <c r="E19" s="87"/>
      <c r="G19" s="65" t="e">
        <f>'Transpo Rému Empl Cadres'!C21</f>
        <v>#N/A</v>
      </c>
      <c r="H19" s="65" t="e">
        <f>'Transpo Rému Informaticiens'!C21</f>
        <v>#N/A</v>
      </c>
      <c r="I19"/>
      <c r="J19"/>
      <c r="K19"/>
      <c r="L19"/>
      <c r="M19"/>
      <c r="N19"/>
    </row>
    <row r="20" spans="2:14" s="23" customFormat="1" ht="30" customHeight="1">
      <c r="B20" s="87" t="s">
        <v>61</v>
      </c>
      <c r="C20" s="87"/>
      <c r="D20" s="87"/>
      <c r="E20" s="87"/>
      <c r="G20" s="65" t="e">
        <f>'Transpo Rému Empl Cadres'!G22</f>
        <v>#N/A</v>
      </c>
      <c r="H20" s="65" t="e">
        <f>'Transpo Rému Informaticiens'!G22</f>
        <v>#N/A</v>
      </c>
    </row>
    <row r="21" spans="2:14" s="23" customFormat="1" ht="27" customHeight="1">
      <c r="B21" s="87" t="s">
        <v>62</v>
      </c>
      <c r="C21" s="87"/>
      <c r="D21" s="87"/>
      <c r="E21" s="87"/>
      <c r="G21" s="66" t="e">
        <f>'Transpo Rému Empl Cadres'!C20</f>
        <v>#N/A</v>
      </c>
      <c r="H21" s="66" t="e">
        <f>'Transpo Rému Informaticiens'!C20</f>
        <v>#N/A</v>
      </c>
      <c r="I21" s="92" t="s">
        <v>63</v>
      </c>
      <c r="J21" s="93"/>
      <c r="K21" s="93"/>
      <c r="L21" s="93"/>
      <c r="M21" s="93"/>
      <c r="N21" s="93"/>
    </row>
    <row r="22" spans="2:14" s="23" customFormat="1">
      <c r="B22" s="91" t="s">
        <v>87</v>
      </c>
      <c r="C22" s="91"/>
      <c r="D22" s="90" t="s">
        <v>80</v>
      </c>
      <c r="E22" s="90"/>
      <c r="G22" s="77" t="e">
        <f>'Transpo Rému Empl Cadres'!C10</f>
        <v>#N/A</v>
      </c>
      <c r="H22" s="77" t="e">
        <f>'Transpo Rému Informaticiens'!C10</f>
        <v>#N/A</v>
      </c>
      <c r="I22" s="92"/>
      <c r="J22" s="93"/>
      <c r="K22" s="93"/>
      <c r="L22" s="93"/>
      <c r="M22" s="93"/>
      <c r="N22" s="93"/>
    </row>
    <row r="23" spans="2:14" s="23" customFormat="1">
      <c r="B23" s="91"/>
      <c r="C23" s="91"/>
      <c r="D23" s="90" t="s">
        <v>83</v>
      </c>
      <c r="E23" s="90"/>
      <c r="G23" s="77">
        <f>'Transpo Rému Empl Cadres'!C14</f>
        <v>0</v>
      </c>
      <c r="H23" s="77">
        <f>'Transpo Rému Informaticiens'!C14</f>
        <v>0</v>
      </c>
      <c r="I23" s="92"/>
      <c r="J23" s="93"/>
      <c r="K23" s="93"/>
      <c r="L23" s="93"/>
      <c r="M23" s="93"/>
      <c r="N23" s="93"/>
    </row>
    <row r="24" spans="2:14" s="23" customFormat="1">
      <c r="B24" s="91"/>
      <c r="C24" s="91"/>
      <c r="D24" s="90" t="s">
        <v>81</v>
      </c>
      <c r="E24" s="90"/>
      <c r="G24" s="77" t="e">
        <f>G21-(G22+G23)</f>
        <v>#N/A</v>
      </c>
      <c r="H24" s="77" t="e">
        <f>H21-(H22+H23)</f>
        <v>#N/A</v>
      </c>
      <c r="I24" s="92"/>
      <c r="J24" s="93"/>
      <c r="K24" s="93"/>
      <c r="L24" s="93"/>
      <c r="M24" s="93"/>
      <c r="N24" s="93"/>
    </row>
    <row r="25" spans="2:14" s="23" customFormat="1" ht="27" customHeight="1">
      <c r="B25" s="87" t="s">
        <v>86</v>
      </c>
      <c r="C25" s="87"/>
      <c r="D25" s="87"/>
      <c r="E25" s="87"/>
      <c r="G25" s="66" t="e">
        <f>'Transpo Rému Empl Cadres'!E20</f>
        <v>#N/A</v>
      </c>
      <c r="H25" s="66" t="e">
        <f>'Transpo Rému Informaticiens'!E20</f>
        <v>#N/A</v>
      </c>
      <c r="I25" s="76"/>
      <c r="J25" s="76"/>
      <c r="K25" s="76"/>
      <c r="L25" s="76"/>
      <c r="M25" s="76"/>
      <c r="N25" s="76"/>
    </row>
  </sheetData>
  <sheetProtection algorithmName="SHA-512" hashValue="bvrsMZ0tluMGXw2qIXhHWPuHkT+7R9Nw33/rakezAIi3Q2x0WBpwiRV1Nv37yCXs6Xb6NOgrcvSXNjxbz6VDPA==" saltValue="IZMRidKnuB0vYIC7h3L6yg==" spinCount="100000" sheet="1" objects="1" scenarios="1"/>
  <protectedRanges>
    <protectedRange algorithmName="SHA-512" hashValue="lmCEVDYgOoxmB5XOUzPbwTjbNZX0DXj/hTMsz6X8vwD5S/w8s6v2PQPkFUoFxvCtmVs4Hr5qu7lKLvBk08sRQA==" saltValue="V1hZC6rZoupRhk+twQx5zg==" spinCount="100000" sqref="G12:H15 G17:H17" name="Cellule à renseigner"/>
  </protectedRanges>
  <mergeCells count="27">
    <mergeCell ref="A3:N3"/>
    <mergeCell ref="A4:N4"/>
    <mergeCell ref="A5:N5"/>
    <mergeCell ref="D1:N1"/>
    <mergeCell ref="A2:N2"/>
    <mergeCell ref="B13:E13"/>
    <mergeCell ref="G10:H10"/>
    <mergeCell ref="B14:E14"/>
    <mergeCell ref="B15:E15"/>
    <mergeCell ref="B12:E12"/>
    <mergeCell ref="A6:N6"/>
    <mergeCell ref="A7:N7"/>
    <mergeCell ref="A8:N8"/>
    <mergeCell ref="I10:N10"/>
    <mergeCell ref="I11:N12"/>
    <mergeCell ref="B21:E21"/>
    <mergeCell ref="B25:E25"/>
    <mergeCell ref="I15:N16"/>
    <mergeCell ref="B17:E17"/>
    <mergeCell ref="I17:N18"/>
    <mergeCell ref="B19:E19"/>
    <mergeCell ref="B20:E20"/>
    <mergeCell ref="D22:E22"/>
    <mergeCell ref="B22:C24"/>
    <mergeCell ref="D23:E23"/>
    <mergeCell ref="D24:E24"/>
    <mergeCell ref="I21:N24"/>
  </mergeCells>
  <conditionalFormatting sqref="H21:H23">
    <cfRule type="expression" dxfId="5" priority="6">
      <formula>$C$20&gt;$E$19</formula>
    </cfRule>
  </conditionalFormatting>
  <conditionalFormatting sqref="H25">
    <cfRule type="expression" dxfId="4" priority="2">
      <formula>$C$20&gt;$E$19</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9C44C2D4-AC13-4389-B453-0098DE58A846}">
            <xm:f>'Transpo Rému Empl Cadres'!$C$20&gt;'Transpo Rému Empl Cadres'!$E$19</xm:f>
            <x14:dxf>
              <fill>
                <patternFill>
                  <bgColor rgb="FFFF0000"/>
                </patternFill>
              </fill>
            </x14:dxf>
          </x14:cfRule>
          <xm:sqref>G21:G24 H24</xm:sqref>
        </x14:conditionalFormatting>
        <x14:conditionalFormatting xmlns:xm="http://schemas.microsoft.com/office/excel/2006/main">
          <x14:cfRule type="expression" priority="4" id="{FF9A62BA-D7EE-4612-9373-9401D998988C}">
            <xm:f>'Transpo Rému Informaticiens'!$C$20&gt;'Transpo Rému Informaticiens'!$E$19</xm:f>
            <x14:dxf>
              <fill>
                <patternFill>
                  <bgColor rgb="FFFF0000"/>
                </patternFill>
              </fill>
            </x14:dxf>
          </x14:cfRule>
          <xm:sqref>H21:H23</xm:sqref>
        </x14:conditionalFormatting>
        <x14:conditionalFormatting xmlns:xm="http://schemas.microsoft.com/office/excel/2006/main">
          <x14:cfRule type="expression" priority="3" id="{3AF1BF91-6550-4E50-BEC1-FADE72DD175E}">
            <xm:f>'Transpo Rému Empl Cadres'!$C$20&gt;'Transpo Rému Empl Cadres'!$E$19</xm:f>
            <x14:dxf>
              <fill>
                <patternFill>
                  <bgColor rgb="FFFF0000"/>
                </patternFill>
              </fill>
            </x14:dxf>
          </x14:cfRule>
          <xm:sqref>G25</xm:sqref>
        </x14:conditionalFormatting>
        <x14:conditionalFormatting xmlns:xm="http://schemas.microsoft.com/office/excel/2006/main">
          <x14:cfRule type="expression" priority="1" id="{BE431041-0D34-44DE-9F84-230D999B45B1}">
            <xm:f>'Transpo Rému Informaticiens'!$C$20&gt;'Transpo Rému Informaticiens'!$E$19</xm:f>
            <x14:dxf>
              <fill>
                <patternFill>
                  <bgColor rgb="FFFF0000"/>
                </patternFill>
              </fill>
            </x14:dxf>
          </x14:cfRule>
          <xm:sqref>H25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D32" sqref="D32"/>
    </sheetView>
  </sheetViews>
  <sheetFormatPr baseColWidth="10" defaultRowHeight="15"/>
  <cols>
    <col min="2" max="2" width="12.7109375" customWidth="1"/>
    <col min="4" max="4" width="6.85546875" style="70" customWidth="1"/>
    <col min="6" max="6" width="12.7109375" customWidth="1"/>
    <col min="8" max="8" width="4.85546875" customWidth="1"/>
    <col min="10" max="10" width="12.5703125" customWidth="1"/>
  </cols>
  <sheetData>
    <row r="1" spans="1:12">
      <c r="A1" s="116" t="s">
        <v>65</v>
      </c>
      <c r="B1" s="117"/>
      <c r="C1" s="118"/>
      <c r="D1" s="68"/>
      <c r="E1" s="113" t="s">
        <v>66</v>
      </c>
      <c r="F1" s="114"/>
      <c r="G1" s="114"/>
      <c r="H1" s="114"/>
      <c r="I1" s="114"/>
      <c r="J1" s="114"/>
      <c r="K1" s="114"/>
    </row>
    <row r="2" spans="1:12">
      <c r="A2" s="116" t="s">
        <v>67</v>
      </c>
      <c r="B2" s="117"/>
      <c r="C2" s="118"/>
      <c r="D2" s="69"/>
      <c r="E2" s="113" t="s">
        <v>69</v>
      </c>
      <c r="F2" s="114"/>
      <c r="G2" s="114"/>
      <c r="H2" s="114"/>
      <c r="I2" s="114"/>
      <c r="J2" s="114"/>
      <c r="K2" s="114"/>
    </row>
    <row r="3" spans="1:12">
      <c r="E3" s="115" t="s">
        <v>70</v>
      </c>
      <c r="F3" s="115"/>
      <c r="G3" s="115"/>
      <c r="I3" s="115" t="s">
        <v>68</v>
      </c>
      <c r="J3" s="115"/>
      <c r="K3" s="119"/>
      <c r="L3" s="73"/>
    </row>
    <row r="4" spans="1:12" ht="38.25">
      <c r="A4" s="59" t="s">
        <v>15</v>
      </c>
      <c r="B4" s="59" t="s">
        <v>16</v>
      </c>
      <c r="C4" s="59" t="s">
        <v>17</v>
      </c>
      <c r="D4" s="71"/>
      <c r="E4" s="28" t="s">
        <v>15</v>
      </c>
      <c r="F4" s="28" t="s">
        <v>16</v>
      </c>
      <c r="G4" s="28" t="s">
        <v>17</v>
      </c>
      <c r="I4" s="28" t="s">
        <v>15</v>
      </c>
      <c r="J4" s="28" t="s">
        <v>16</v>
      </c>
      <c r="K4" s="28" t="s">
        <v>17</v>
      </c>
    </row>
    <row r="5" spans="1:12">
      <c r="A5" s="60">
        <v>1</v>
      </c>
      <c r="B5" s="57">
        <v>249</v>
      </c>
      <c r="C5" s="57">
        <v>260</v>
      </c>
      <c r="D5" s="72"/>
      <c r="E5" s="26">
        <v>1</v>
      </c>
      <c r="F5" s="27">
        <v>190</v>
      </c>
      <c r="G5" s="27">
        <v>267</v>
      </c>
      <c r="I5" s="26" t="s">
        <v>31</v>
      </c>
      <c r="J5" s="57">
        <v>215</v>
      </c>
      <c r="K5" s="57">
        <v>337</v>
      </c>
    </row>
    <row r="6" spans="1:12">
      <c r="A6" s="60">
        <v>2</v>
      </c>
      <c r="B6" s="57">
        <v>260</v>
      </c>
      <c r="C6" s="57">
        <v>320</v>
      </c>
      <c r="D6" s="72"/>
      <c r="E6" s="26">
        <v>2</v>
      </c>
      <c r="F6" s="27">
        <v>198</v>
      </c>
      <c r="G6" s="27">
        <v>302</v>
      </c>
      <c r="I6" s="26" t="s">
        <v>34</v>
      </c>
      <c r="J6" s="57">
        <v>240</v>
      </c>
      <c r="K6" s="57">
        <v>377</v>
      </c>
    </row>
    <row r="7" spans="1:12">
      <c r="A7" s="60">
        <v>3</v>
      </c>
      <c r="B7" s="57">
        <v>291</v>
      </c>
      <c r="C7" s="57">
        <v>370</v>
      </c>
      <c r="D7" s="72"/>
      <c r="E7" s="26">
        <v>3</v>
      </c>
      <c r="F7" s="27">
        <v>215</v>
      </c>
      <c r="G7" s="27">
        <v>337</v>
      </c>
      <c r="I7" s="26" t="s">
        <v>35</v>
      </c>
      <c r="J7" s="57">
        <v>260</v>
      </c>
      <c r="K7" s="57">
        <v>402</v>
      </c>
    </row>
    <row r="8" spans="1:12">
      <c r="A8" s="60">
        <v>4</v>
      </c>
      <c r="B8" s="57">
        <v>331</v>
      </c>
      <c r="C8" s="57">
        <v>410</v>
      </c>
      <c r="D8" s="72"/>
      <c r="E8" s="26">
        <v>4</v>
      </c>
      <c r="F8" s="27">
        <v>240</v>
      </c>
      <c r="G8" s="27">
        <v>377</v>
      </c>
      <c r="I8" s="26" t="s">
        <v>36</v>
      </c>
      <c r="J8" s="57">
        <v>260</v>
      </c>
      <c r="K8" s="57">
        <v>447</v>
      </c>
    </row>
    <row r="9" spans="1:12">
      <c r="A9" s="60">
        <v>5</v>
      </c>
      <c r="B9" s="57">
        <v>371</v>
      </c>
      <c r="C9" s="57">
        <v>490</v>
      </c>
      <c r="D9" s="72"/>
      <c r="E9" s="26" t="s">
        <v>20</v>
      </c>
      <c r="F9" s="27">
        <v>260</v>
      </c>
      <c r="G9" s="27">
        <v>432</v>
      </c>
      <c r="I9" s="26" t="s">
        <v>37</v>
      </c>
      <c r="J9" s="57">
        <v>291</v>
      </c>
      <c r="K9" s="57">
        <v>507</v>
      </c>
    </row>
    <row r="10" spans="1:12">
      <c r="A10" s="60"/>
      <c r="B10" s="57"/>
      <c r="C10" s="57"/>
      <c r="D10" s="72"/>
      <c r="E10" s="26" t="s">
        <v>21</v>
      </c>
      <c r="F10" s="27">
        <v>285</v>
      </c>
      <c r="G10" s="27">
        <v>477</v>
      </c>
      <c r="I10" s="26" t="s">
        <v>32</v>
      </c>
      <c r="J10" s="57">
        <v>323</v>
      </c>
      <c r="K10" s="57">
        <v>537</v>
      </c>
    </row>
    <row r="11" spans="1:12">
      <c r="A11" s="60">
        <v>6</v>
      </c>
      <c r="B11" s="57">
        <v>416</v>
      </c>
      <c r="C11" s="57">
        <v>580</v>
      </c>
      <c r="D11" s="72"/>
      <c r="E11" s="26">
        <v>6</v>
      </c>
      <c r="F11" s="27">
        <v>315</v>
      </c>
      <c r="G11" s="27">
        <v>512</v>
      </c>
      <c r="I11" s="26" t="s">
        <v>38</v>
      </c>
      <c r="J11" s="57">
        <v>338</v>
      </c>
      <c r="K11" s="57">
        <v>567</v>
      </c>
    </row>
    <row r="12" spans="1:12">
      <c r="A12" s="60">
        <v>7</v>
      </c>
      <c r="B12" s="57">
        <v>486</v>
      </c>
      <c r="C12" s="57">
        <v>670</v>
      </c>
      <c r="D12" s="72"/>
      <c r="E12" s="26">
        <v>7</v>
      </c>
      <c r="F12" s="27">
        <v>360</v>
      </c>
      <c r="G12" s="27">
        <v>587</v>
      </c>
      <c r="I12" s="26" t="s">
        <v>33</v>
      </c>
      <c r="J12" s="57">
        <v>352</v>
      </c>
      <c r="K12" s="57">
        <v>602</v>
      </c>
    </row>
    <row r="13" spans="1:12">
      <c r="A13" s="60">
        <v>8</v>
      </c>
      <c r="B13" s="57">
        <v>556</v>
      </c>
      <c r="C13" s="57">
        <v>760</v>
      </c>
      <c r="D13" s="72"/>
      <c r="E13" s="26">
        <v>8</v>
      </c>
      <c r="F13" s="27">
        <v>400</v>
      </c>
      <c r="G13" s="27">
        <v>635</v>
      </c>
      <c r="I13" s="26" t="s">
        <v>39</v>
      </c>
      <c r="J13" s="57">
        <v>382</v>
      </c>
      <c r="K13" s="57">
        <v>632</v>
      </c>
    </row>
    <row r="14" spans="1:12">
      <c r="A14" s="60">
        <v>9</v>
      </c>
      <c r="B14" s="57">
        <v>706</v>
      </c>
      <c r="C14" s="57">
        <v>930</v>
      </c>
      <c r="D14" s="72"/>
      <c r="E14" s="26">
        <v>9</v>
      </c>
      <c r="F14" s="27">
        <v>430</v>
      </c>
      <c r="G14" s="27">
        <v>675</v>
      </c>
      <c r="I14" s="26" t="s">
        <v>40</v>
      </c>
      <c r="J14" s="57">
        <v>397</v>
      </c>
      <c r="K14" s="57">
        <v>672</v>
      </c>
    </row>
    <row r="15" spans="1:12">
      <c r="A15" s="23"/>
      <c r="B15" s="23"/>
      <c r="C15" s="23"/>
      <c r="I15" s="28" t="s">
        <v>41</v>
      </c>
      <c r="J15" s="57">
        <v>458</v>
      </c>
      <c r="K15" s="57">
        <v>715</v>
      </c>
    </row>
    <row r="16" spans="1:12">
      <c r="A16" s="23"/>
      <c r="B16" s="23"/>
      <c r="C16" s="23"/>
      <c r="I16" s="26" t="s">
        <v>42</v>
      </c>
      <c r="J16" s="57">
        <v>570</v>
      </c>
      <c r="K16" s="57">
        <v>785</v>
      </c>
    </row>
    <row r="17" spans="1:11">
      <c r="A17" s="23"/>
      <c r="B17" s="23"/>
      <c r="C17" s="23"/>
      <c r="I17" s="26" t="s">
        <v>43</v>
      </c>
      <c r="J17" s="57">
        <v>618</v>
      </c>
      <c r="K17" s="57">
        <v>860</v>
      </c>
    </row>
    <row r="18" spans="1:11">
      <c r="A18" s="23"/>
      <c r="B18" s="23"/>
      <c r="C18" s="23"/>
      <c r="I18" s="26" t="s">
        <v>44</v>
      </c>
      <c r="J18" s="57">
        <v>668</v>
      </c>
      <c r="K18" s="57">
        <v>930</v>
      </c>
    </row>
    <row r="19" spans="1:11">
      <c r="A19" s="23"/>
      <c r="B19" s="23"/>
      <c r="C19" s="23"/>
      <c r="I19" s="26">
        <v>10</v>
      </c>
      <c r="J19" s="57">
        <v>700</v>
      </c>
      <c r="K19" s="57">
        <v>975</v>
      </c>
    </row>
  </sheetData>
  <mergeCells count="6">
    <mergeCell ref="E1:K1"/>
    <mergeCell ref="E2:K2"/>
    <mergeCell ref="E3:G3"/>
    <mergeCell ref="A1:C1"/>
    <mergeCell ref="A2:C2"/>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Transpo Rému Empl Cadres</vt:lpstr>
      <vt:lpstr>Transpo Rému Informaticiens</vt:lpstr>
      <vt:lpstr>ESTIMATION TRANSPOSITION</vt:lpstr>
      <vt:lpstr>Grilles de Classification</vt:lpstr>
      <vt:lpstr>'Transpo Rému Empl Cadres'!Zone_d_impression</vt:lpstr>
    </vt:vector>
  </TitlesOfParts>
  <Company>PSTE CFDT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TM. Mazure</dc:creator>
  <cp:lastModifiedBy>protection sociale loire atlantique vendée</cp:lastModifiedBy>
  <cp:lastPrinted>2018-10-10T10:09:55Z</cp:lastPrinted>
  <dcterms:created xsi:type="dcterms:W3CDTF">2017-09-02T14:00:08Z</dcterms:created>
  <dcterms:modified xsi:type="dcterms:W3CDTF">2018-11-30T08:38:07Z</dcterms:modified>
</cp:coreProperties>
</file>